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630" yWindow="480" windowWidth="19440" windowHeight="1170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J190" i="1"/>
  <c r="I190"/>
  <c r="H190"/>
  <c r="G190"/>
  <c r="J142"/>
  <c r="I142"/>
  <c r="H142"/>
  <c r="G142"/>
  <c r="J123"/>
  <c r="I123"/>
  <c r="H123"/>
  <c r="G123"/>
  <c r="J114"/>
  <c r="I114"/>
  <c r="H114"/>
  <c r="G114"/>
  <c r="J95"/>
  <c r="I95"/>
  <c r="H95"/>
  <c r="G95"/>
  <c r="J85"/>
  <c r="I85"/>
  <c r="H85"/>
  <c r="G85"/>
  <c r="J57"/>
  <c r="I57"/>
  <c r="H57"/>
  <c r="G57"/>
  <c r="J56"/>
  <c r="I56"/>
  <c r="H56"/>
  <c r="G56"/>
  <c r="J47"/>
  <c r="I47"/>
  <c r="H47"/>
  <c r="G47"/>
  <c r="J37"/>
  <c r="I37"/>
  <c r="H37"/>
  <c r="G37"/>
  <c r="J20"/>
  <c r="I20"/>
  <c r="H20"/>
  <c r="G20"/>
  <c r="B194" l="1"/>
  <c r="A194"/>
  <c r="J193"/>
  <c r="I193"/>
  <c r="H193"/>
  <c r="G193"/>
  <c r="F193"/>
  <c r="B184"/>
  <c r="A184"/>
  <c r="L194"/>
  <c r="J183"/>
  <c r="J194" s="1"/>
  <c r="I183"/>
  <c r="H183"/>
  <c r="H194" s="1"/>
  <c r="G183"/>
  <c r="G194" s="1"/>
  <c r="F183"/>
  <c r="F194" s="1"/>
  <c r="B175"/>
  <c r="A175"/>
  <c r="J174"/>
  <c r="I174"/>
  <c r="H174"/>
  <c r="G174"/>
  <c r="F174"/>
  <c r="B165"/>
  <c r="A165"/>
  <c r="L175"/>
  <c r="J164"/>
  <c r="J175" s="1"/>
  <c r="I164"/>
  <c r="H164"/>
  <c r="H175" s="1"/>
  <c r="G164"/>
  <c r="F164"/>
  <c r="F175" s="1"/>
  <c r="B156"/>
  <c r="A156"/>
  <c r="J155"/>
  <c r="I155"/>
  <c r="H155"/>
  <c r="G155"/>
  <c r="F155"/>
  <c r="B147"/>
  <c r="A147"/>
  <c r="L156"/>
  <c r="J146"/>
  <c r="I146"/>
  <c r="I156" s="1"/>
  <c r="H146"/>
  <c r="H156" s="1"/>
  <c r="G146"/>
  <c r="G156" s="1"/>
  <c r="F146"/>
  <c r="B138"/>
  <c r="A138"/>
  <c r="J137"/>
  <c r="I137"/>
  <c r="H137"/>
  <c r="G137"/>
  <c r="F137"/>
  <c r="B128"/>
  <c r="A128"/>
  <c r="L138"/>
  <c r="J127"/>
  <c r="I127"/>
  <c r="H127"/>
  <c r="H138" s="1"/>
  <c r="G127"/>
  <c r="F127"/>
  <c r="F138" s="1"/>
  <c r="B119"/>
  <c r="A119"/>
  <c r="J118"/>
  <c r="I118"/>
  <c r="H118"/>
  <c r="G118"/>
  <c r="F118"/>
  <c r="B109"/>
  <c r="A109"/>
  <c r="L119"/>
  <c r="J108"/>
  <c r="I108"/>
  <c r="H108"/>
  <c r="G108"/>
  <c r="G119" s="1"/>
  <c r="F108"/>
  <c r="B100"/>
  <c r="A100"/>
  <c r="J99"/>
  <c r="I99"/>
  <c r="H99"/>
  <c r="G99"/>
  <c r="F99"/>
  <c r="B90"/>
  <c r="A90"/>
  <c r="L100"/>
  <c r="J89"/>
  <c r="I89"/>
  <c r="H89"/>
  <c r="G89"/>
  <c r="F89"/>
  <c r="F100" s="1"/>
  <c r="B81"/>
  <c r="A81"/>
  <c r="J80"/>
  <c r="I80"/>
  <c r="H80"/>
  <c r="G80"/>
  <c r="F80"/>
  <c r="B71"/>
  <c r="A71"/>
  <c r="L81"/>
  <c r="J70"/>
  <c r="I70"/>
  <c r="H70"/>
  <c r="G70"/>
  <c r="F70"/>
  <c r="F81" s="1"/>
  <c r="B62"/>
  <c r="A62"/>
  <c r="J61"/>
  <c r="I61"/>
  <c r="H61"/>
  <c r="G61"/>
  <c r="F61"/>
  <c r="B52"/>
  <c r="A52"/>
  <c r="L62"/>
  <c r="J51"/>
  <c r="I51"/>
  <c r="H51"/>
  <c r="G51"/>
  <c r="F51"/>
  <c r="B43"/>
  <c r="A43"/>
  <c r="J42"/>
  <c r="I42"/>
  <c r="H42"/>
  <c r="G42"/>
  <c r="F42"/>
  <c r="B33"/>
  <c r="A33"/>
  <c r="L43"/>
  <c r="J32"/>
  <c r="I32"/>
  <c r="H32"/>
  <c r="G32"/>
  <c r="F32"/>
  <c r="B24"/>
  <c r="A24"/>
  <c r="J23"/>
  <c r="I23"/>
  <c r="H23"/>
  <c r="G23"/>
  <c r="F23"/>
  <c r="B14"/>
  <c r="A14"/>
  <c r="L24"/>
  <c r="J13"/>
  <c r="I13"/>
  <c r="H13"/>
  <c r="G13"/>
  <c r="F13"/>
  <c r="I175" l="1"/>
  <c r="J156"/>
  <c r="I138"/>
  <c r="H119"/>
  <c r="G100"/>
  <c r="F62"/>
  <c r="G81"/>
  <c r="H100"/>
  <c r="I119"/>
  <c r="G62"/>
  <c r="H62"/>
  <c r="H24"/>
  <c r="J62"/>
  <c r="H81"/>
  <c r="J100"/>
  <c r="I62"/>
  <c r="J43"/>
  <c r="I100"/>
  <c r="G43"/>
  <c r="J81"/>
  <c r="J119"/>
  <c r="I81"/>
  <c r="I194"/>
  <c r="F156"/>
  <c r="G138"/>
  <c r="J138"/>
  <c r="G175"/>
  <c r="I43"/>
  <c r="F43"/>
  <c r="H43"/>
  <c r="L195"/>
  <c r="I24"/>
  <c r="F24"/>
  <c r="G24"/>
  <c r="J24"/>
  <c r="F119"/>
  <c r="H195" l="1"/>
  <c r="I195"/>
  <c r="J195"/>
  <c r="G195"/>
  <c r="F195"/>
</calcChain>
</file>

<file path=xl/sharedStrings.xml><?xml version="1.0" encoding="utf-8"?>
<sst xmlns="http://schemas.openxmlformats.org/spreadsheetml/2006/main" count="274" uniqueCount="86">
  <si>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</si>
  <si>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</si>
  <si>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</si>
  <si>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</si>
  <si>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</si>
  <si>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</si>
  <si>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</si>
  <si>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</si>
  <si>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</si>
  <si>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</si>
  <si>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</si>
  <si>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</si>
  <si>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</si>
  <si>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</si>
  <si>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</si>
  <si>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</si>
  <si>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</si>
  <si>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</si>
  <si>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</si>
  <si>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</si>
  <si>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</si>
  <si>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</si>
  <si>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</si>
  <si>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</si>
  <si>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</si>
  <si>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</si>
  <si>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</si>
  <si>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</si>
  <si>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</si>
  <si>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</si>
  <si>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</si>
  <si>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</si>
  <si>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</si>
  <si>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</si>
  <si>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</si>
  <si>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</si>
  <si>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</si>
  <si>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</si>
  <si>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</si>
  <si>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 xml:space="preserve">Каша "Дружба" молочная  </t>
  </si>
  <si>
    <t xml:space="preserve">Кофейный напиток с молоком </t>
  </si>
  <si>
    <t xml:space="preserve">Батончик к чаю </t>
  </si>
  <si>
    <t>Сыр порционный</t>
  </si>
  <si>
    <t xml:space="preserve">Масло сливочное порциями </t>
  </si>
  <si>
    <t xml:space="preserve">Суп с макаронными изделиями и курой </t>
  </si>
  <si>
    <t>Гуляш из куры</t>
  </si>
  <si>
    <t>Каша гречневая рассыпчатая с маслом</t>
  </si>
  <si>
    <t>Батон йодированный</t>
  </si>
  <si>
    <t>Хлеб ржаной</t>
  </si>
  <si>
    <t>Фрукт</t>
  </si>
  <si>
    <t>Чай с сахаром</t>
  </si>
  <si>
    <t>Бутерброд с сыром</t>
  </si>
  <si>
    <t>Свекольник</t>
  </si>
  <si>
    <t>Плов со курой</t>
  </si>
  <si>
    <t>Компот из ягод</t>
  </si>
  <si>
    <t>Чай с сахаром и лимоном</t>
  </si>
  <si>
    <t>Суп картофельный с горохом</t>
  </si>
  <si>
    <t>Курица в кисло-сладком соусе</t>
  </si>
  <si>
    <t>Щи из свежей капусты с картофелем</t>
  </si>
  <si>
    <t>Котлета мясная рубленная</t>
  </si>
  <si>
    <t>Напиток из смеси сухофруктов</t>
  </si>
  <si>
    <t>Тефтели мясные с соусом красным основным</t>
  </si>
  <si>
    <t>Суп картофельный с яйцом</t>
  </si>
  <si>
    <t>Напиток из шиповника с изюмом</t>
  </si>
  <si>
    <t>Каша пшенная молочная</t>
  </si>
  <si>
    <t>Какао с молоком витаминизированное</t>
  </si>
  <si>
    <t xml:space="preserve">Рассольник ленинградский </t>
  </si>
  <si>
    <t>Макароны отварные со сл.маслом</t>
  </si>
  <si>
    <t>Омлет натуральный</t>
  </si>
  <si>
    <t>Котлета рыбная рубленная</t>
  </si>
  <si>
    <t>Рис отварной с маслом слив.</t>
  </si>
  <si>
    <t>Блинчик с вишневым фаршем</t>
  </si>
  <si>
    <t>Жаркое по-домашнему</t>
  </si>
  <si>
    <t>Напиток из ягод</t>
  </si>
  <si>
    <t>хол.блюдо</t>
  </si>
  <si>
    <t>Оладьи со сгущенным молоком 105/25</t>
  </si>
  <si>
    <t>Пудинг из творога со сгущенным молоком 140/25</t>
  </si>
  <si>
    <t>Рагу из овощей с курой</t>
  </si>
  <si>
    <t>Кукуруза</t>
  </si>
  <si>
    <t>овощи нат.конс.</t>
  </si>
  <si>
    <t>овощи нат.конс</t>
  </si>
  <si>
    <t>Огурец соленый</t>
  </si>
  <si>
    <t xml:space="preserve">Борщ </t>
  </si>
  <si>
    <t>Плов с курой</t>
  </si>
  <si>
    <t>Директор школы</t>
  </si>
  <si>
    <t>Глазкова О.В.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</si>
</sst>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9" fillId="4" borderId="12" xfId="0" applyFont="1" applyFill="1" applyBorder="1"/>
    <xf numFmtId="0" fontId="12" fillId="4" borderId="31" xfId="0" applyFont="1" applyFill="1" applyBorder="1" applyAlignment="1">
      <alignment horizontal="left" vertical="center" wrapText="1"/>
    </xf>
    <xf numFmtId="0" fontId="12" fillId="4" borderId="32" xfId="0" applyFont="1" applyFill="1" applyBorder="1" applyAlignment="1">
      <alignment horizontal="centerContinuous" vertical="center" wrapText="1"/>
    </xf>
    <xf numFmtId="164" fontId="12" fillId="4" borderId="31" xfId="0" applyNumberFormat="1" applyFont="1" applyFill="1" applyBorder="1" applyAlignment="1">
      <alignment horizontal="right" vertical="center" wrapText="1"/>
    </xf>
    <xf numFmtId="1" fontId="12" fillId="4" borderId="31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/>
    <xf numFmtId="0" fontId="9" fillId="5" borderId="4" xfId="0" applyFont="1" applyFill="1" applyBorder="1"/>
    <xf numFmtId="0" fontId="12" fillId="4" borderId="31" xfId="0" applyFont="1" applyFill="1" applyBorder="1" applyAlignment="1">
      <alignment horizontal="centerContinuous" vertical="center" wrapText="1"/>
    </xf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0" fontId="13" fillId="4" borderId="31" xfId="0" applyFont="1" applyFill="1" applyBorder="1" applyAlignment="1">
      <alignment horizontal="left" vertical="center" wrapText="1"/>
    </xf>
    <xf numFmtId="0" fontId="13" fillId="4" borderId="32" xfId="0" applyFont="1" applyFill="1" applyBorder="1" applyAlignment="1">
      <alignment horizontal="centerContinuous" vertical="center" wrapText="1"/>
    </xf>
    <xf numFmtId="164" fontId="13" fillId="4" borderId="31" xfId="0" applyNumberFormat="1" applyFont="1" applyFill="1" applyBorder="1" applyAlignment="1">
      <alignment horizontal="right" vertical="center" wrapText="1"/>
    </xf>
    <xf numFmtId="1" fontId="13" fillId="4" borderId="31" xfId="0" applyNumberFormat="1" applyFont="1" applyFill="1" applyBorder="1" applyAlignment="1">
      <alignment horizontal="right" vertical="center" wrapText="1"/>
    </xf>
    <xf numFmtId="0" fontId="13" fillId="4" borderId="31" xfId="0" applyFont="1" applyFill="1" applyBorder="1" applyAlignment="1">
      <alignment horizontal="centerContinuous" vertical="center" wrapText="1"/>
    </xf>
    <xf numFmtId="164" fontId="0" fillId="4" borderId="30" xfId="0" applyNumberFormat="1" applyFill="1" applyBorder="1" applyAlignment="1"/>
    <xf numFmtId="0" fontId="13" fillId="4" borderId="30" xfId="0" applyFont="1" applyFill="1" applyBorder="1" applyAlignment="1">
      <alignment horizontal="left" vertical="distributed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left" vertical="center" wrapText="1"/>
    </xf>
    <xf numFmtId="0" fontId="12" fillId="4" borderId="30" xfId="0" applyFont="1" applyFill="1" applyBorder="1" applyAlignment="1">
      <alignment horizontal="center" vertical="center" wrapText="1"/>
    </xf>
    <xf numFmtId="164" fontId="12" fillId="4" borderId="34" xfId="0" applyNumberFormat="1" applyFont="1" applyFill="1" applyBorder="1" applyAlignment="1">
      <alignment horizontal="right" vertical="center" wrapText="1"/>
    </xf>
    <xf numFmtId="164" fontId="0" fillId="4" borderId="35" xfId="0" applyNumberFormat="1" applyFill="1" applyBorder="1" applyAlignment="1"/>
    <xf numFmtId="0" fontId="12" fillId="4" borderId="30" xfId="0" applyFont="1" applyFill="1" applyBorder="1" applyAlignment="1">
      <alignment horizontal="left" vertical="distributed" wrapText="1"/>
    </xf>
    <xf numFmtId="164" fontId="14" fillId="4" borderId="30" xfId="0" applyNumberFormat="1" applyFont="1" applyFill="1" applyBorder="1" applyAlignment="1"/>
    <xf numFmtId="0" fontId="0" fillId="4" borderId="30" xfId="0" applyFill="1" applyBorder="1"/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9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14.42578125" defaultRowHeight="15" customHeight="1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>
      <c r="A1" s="1" t="s">
        <v>0</v>
      </c>
      <c r="B1" s="2"/>
      <c r="C1" s="79"/>
      <c r="D1" s="80"/>
      <c r="E1" s="81"/>
      <c r="F1" s="3" t="s">
        <v>38</v>
      </c>
      <c r="G1" s="2" t="s">
        <v>1</v>
      </c>
      <c r="H1" s="82" t="s">
        <v>84</v>
      </c>
      <c r="I1" s="80"/>
      <c r="J1" s="80"/>
      <c r="K1" s="81"/>
      <c r="L1" s="2"/>
      <c r="M1" s="2"/>
      <c r="N1" s="2"/>
      <c r="O1" s="2"/>
    </row>
    <row r="2" spans="1:15" ht="12.75" customHeight="1">
      <c r="A2" s="4" t="s">
        <v>2</v>
      </c>
      <c r="B2" s="2"/>
      <c r="C2" s="2"/>
      <c r="D2" s="1"/>
      <c r="E2" s="2"/>
      <c r="F2" s="2"/>
      <c r="G2" s="2" t="s">
        <v>3</v>
      </c>
      <c r="H2" s="82" t="s">
        <v>85</v>
      </c>
      <c r="I2" s="80"/>
      <c r="J2" s="80"/>
      <c r="K2" s="81"/>
      <c r="L2" s="2"/>
      <c r="M2" s="2"/>
      <c r="N2" s="2"/>
      <c r="O2" s="2"/>
    </row>
    <row r="3" spans="1:15" ht="17.25" customHeight="1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7</v>
      </c>
      <c r="I3" s="8">
        <v>11</v>
      </c>
      <c r="J3" s="9">
        <v>2023</v>
      </c>
      <c r="K3" s="1"/>
      <c r="L3" s="2"/>
      <c r="M3" s="2"/>
    </row>
    <row r="4" spans="1:15" ht="12.75" customHeight="1" thickBot="1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  <c r="M4" s="2"/>
    </row>
    <row r="5" spans="1:15" ht="12.75" customHeight="1" thickBot="1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  <c r="M5" s="2"/>
    </row>
    <row r="6" spans="1:15" ht="12.75" customHeight="1">
      <c r="A6" s="15">
        <v>1</v>
      </c>
      <c r="B6" s="16">
        <v>1</v>
      </c>
      <c r="C6" s="17" t="s">
        <v>22</v>
      </c>
      <c r="D6" s="48" t="s">
        <v>23</v>
      </c>
      <c r="E6" s="49" t="s">
        <v>39</v>
      </c>
      <c r="F6" s="50">
        <v>250</v>
      </c>
      <c r="G6" s="51">
        <v>8.6</v>
      </c>
      <c r="H6" s="51">
        <v>8.6</v>
      </c>
      <c r="I6" s="51">
        <v>28.9</v>
      </c>
      <c r="J6" s="52">
        <v>266</v>
      </c>
      <c r="K6" s="19"/>
      <c r="L6" s="18"/>
      <c r="M6" s="2"/>
    </row>
    <row r="7" spans="1:15" ht="12.75" customHeight="1">
      <c r="A7" s="20"/>
      <c r="B7" s="21"/>
      <c r="C7" s="22"/>
      <c r="D7" s="53" t="s">
        <v>24</v>
      </c>
      <c r="E7" s="49" t="s">
        <v>40</v>
      </c>
      <c r="F7" s="50">
        <v>200</v>
      </c>
      <c r="G7" s="51">
        <v>4</v>
      </c>
      <c r="H7" s="51">
        <v>4</v>
      </c>
      <c r="I7" s="51">
        <v>20</v>
      </c>
      <c r="J7" s="52">
        <v>132</v>
      </c>
      <c r="K7" s="26"/>
      <c r="L7" s="25"/>
      <c r="M7" s="2"/>
    </row>
    <row r="8" spans="1:15" ht="12.75" customHeight="1">
      <c r="A8" s="20"/>
      <c r="B8" s="21"/>
      <c r="C8" s="22"/>
      <c r="D8" s="53" t="s">
        <v>25</v>
      </c>
      <c r="E8" s="49" t="s">
        <v>41</v>
      </c>
      <c r="F8" s="50">
        <v>35</v>
      </c>
      <c r="G8" s="51">
        <v>1.2</v>
      </c>
      <c r="H8" s="51">
        <v>0.9</v>
      </c>
      <c r="I8" s="51">
        <v>14.5</v>
      </c>
      <c r="J8" s="52">
        <v>98</v>
      </c>
      <c r="K8" s="26"/>
      <c r="L8" s="25"/>
      <c r="M8" s="2"/>
    </row>
    <row r="9" spans="1:15" ht="12.75" customHeight="1">
      <c r="A9" s="20"/>
      <c r="B9" s="21"/>
      <c r="C9" s="22"/>
      <c r="D9" s="73" t="s">
        <v>74</v>
      </c>
      <c r="E9" s="49" t="s">
        <v>42</v>
      </c>
      <c r="F9" s="50">
        <v>20</v>
      </c>
      <c r="G9" s="51">
        <v>4.5999999999999996</v>
      </c>
      <c r="H9" s="51">
        <v>7.6</v>
      </c>
      <c r="I9" s="51">
        <v>4</v>
      </c>
      <c r="J9" s="52">
        <v>134</v>
      </c>
      <c r="K9" s="26"/>
      <c r="L9" s="25"/>
      <c r="M9" s="2"/>
    </row>
    <row r="10" spans="1:15" ht="12.75" customHeight="1">
      <c r="A10" s="20"/>
      <c r="B10" s="21"/>
      <c r="C10" s="22"/>
      <c r="D10" s="73" t="s">
        <v>74</v>
      </c>
      <c r="E10" s="49" t="s">
        <v>43</v>
      </c>
      <c r="F10" s="50">
        <v>10</v>
      </c>
      <c r="G10" s="51">
        <v>0.1</v>
      </c>
      <c r="H10" s="51">
        <v>9</v>
      </c>
      <c r="I10" s="51">
        <v>0</v>
      </c>
      <c r="J10" s="52">
        <v>100.5</v>
      </c>
      <c r="K10" s="26"/>
      <c r="L10" s="25"/>
      <c r="M10" s="2"/>
    </row>
    <row r="11" spans="1:15" ht="12.75" customHeight="1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26"/>
      <c r="L11" s="25"/>
      <c r="M11" s="2"/>
    </row>
    <row r="12" spans="1:15" ht="12.75" customHeight="1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  <c r="M12" s="2"/>
    </row>
    <row r="13" spans="1:15" ht="12.75" customHeight="1">
      <c r="A13" s="28"/>
      <c r="B13" s="29"/>
      <c r="C13" s="30"/>
      <c r="D13" s="31" t="s">
        <v>27</v>
      </c>
      <c r="E13" s="32"/>
      <c r="F13" s="33">
        <f>SUM(F6:F12)</f>
        <v>515</v>
      </c>
      <c r="G13" s="33">
        <f>SUM(G6:G12)</f>
        <v>18.5</v>
      </c>
      <c r="H13" s="33">
        <f>SUM(H6:H12)</f>
        <v>30.1</v>
      </c>
      <c r="I13" s="33">
        <f>SUM(I6:I12)</f>
        <v>67.400000000000006</v>
      </c>
      <c r="J13" s="33">
        <f>SUM(J6:J12)</f>
        <v>730.5</v>
      </c>
      <c r="K13" s="34"/>
      <c r="L13" s="33">
        <v>75</v>
      </c>
      <c r="M13" s="2"/>
    </row>
    <row r="14" spans="1:15" ht="12.75" customHeight="1">
      <c r="A14" s="35">
        <f t="shared" ref="A14:B14" si="0">A6</f>
        <v>1</v>
      </c>
      <c r="B14" s="36">
        <f t="shared" si="0"/>
        <v>1</v>
      </c>
      <c r="C14" s="37" t="s">
        <v>28</v>
      </c>
      <c r="D14" s="27" t="s">
        <v>29</v>
      </c>
      <c r="E14" s="24"/>
      <c r="F14" s="25"/>
      <c r="G14" s="25"/>
      <c r="H14" s="25"/>
      <c r="I14" s="25"/>
      <c r="J14" s="25"/>
      <c r="K14" s="26"/>
      <c r="L14" s="25"/>
      <c r="M14" s="2"/>
    </row>
    <row r="15" spans="1:15" ht="12.75" customHeight="1">
      <c r="A15" s="20"/>
      <c r="B15" s="21"/>
      <c r="C15" s="22"/>
      <c r="D15" s="53" t="s">
        <v>30</v>
      </c>
      <c r="E15" s="49" t="s">
        <v>44</v>
      </c>
      <c r="F15" s="50">
        <v>210</v>
      </c>
      <c r="G15" s="51">
        <v>3</v>
      </c>
      <c r="H15" s="51">
        <v>6</v>
      </c>
      <c r="I15" s="51">
        <v>11</v>
      </c>
      <c r="J15" s="52">
        <v>112</v>
      </c>
      <c r="K15" s="26"/>
      <c r="L15" s="25"/>
      <c r="M15" s="2"/>
    </row>
    <row r="16" spans="1:15" ht="12.75" customHeight="1">
      <c r="A16" s="20"/>
      <c r="B16" s="21"/>
      <c r="C16" s="22"/>
      <c r="D16" s="53" t="s">
        <v>31</v>
      </c>
      <c r="E16" s="49" t="s">
        <v>45</v>
      </c>
      <c r="F16" s="50">
        <v>90</v>
      </c>
      <c r="G16" s="51">
        <v>8.0399999999999991</v>
      </c>
      <c r="H16" s="51">
        <v>15</v>
      </c>
      <c r="I16" s="51">
        <v>9</v>
      </c>
      <c r="J16" s="52">
        <v>121.6</v>
      </c>
      <c r="K16" s="26"/>
      <c r="L16" s="25"/>
      <c r="M16" s="2"/>
    </row>
    <row r="17" spans="1:13" ht="12.75" customHeight="1">
      <c r="A17" s="20"/>
      <c r="B17" s="21"/>
      <c r="C17" s="22"/>
      <c r="D17" s="53" t="s">
        <v>32</v>
      </c>
      <c r="E17" s="49" t="s">
        <v>46</v>
      </c>
      <c r="F17" s="50">
        <v>150</v>
      </c>
      <c r="G17" s="51">
        <v>6.4</v>
      </c>
      <c r="H17" s="51">
        <v>4</v>
      </c>
      <c r="I17" s="51">
        <v>43.6</v>
      </c>
      <c r="J17" s="52">
        <v>248</v>
      </c>
      <c r="K17" s="26"/>
      <c r="L17" s="25"/>
      <c r="M17" s="2"/>
    </row>
    <row r="18" spans="1:13" ht="12.75" customHeight="1">
      <c r="A18" s="20"/>
      <c r="B18" s="21"/>
      <c r="C18" s="22"/>
      <c r="D18" s="53" t="s">
        <v>33</v>
      </c>
      <c r="E18" s="58" t="s">
        <v>50</v>
      </c>
      <c r="F18" s="59">
        <v>215</v>
      </c>
      <c r="G18" s="60">
        <v>0</v>
      </c>
      <c r="H18" s="60">
        <v>0</v>
      </c>
      <c r="I18" s="60">
        <v>12</v>
      </c>
      <c r="J18" s="61">
        <v>55</v>
      </c>
      <c r="K18" s="26"/>
      <c r="L18" s="25"/>
      <c r="M18" s="2"/>
    </row>
    <row r="19" spans="1:13" ht="12.75" customHeight="1">
      <c r="A19" s="20"/>
      <c r="B19" s="21"/>
      <c r="C19" s="22"/>
      <c r="D19" s="53" t="s">
        <v>34</v>
      </c>
      <c r="E19" s="58" t="s">
        <v>47</v>
      </c>
      <c r="F19" s="62">
        <v>25</v>
      </c>
      <c r="G19" s="60">
        <v>4.8</v>
      </c>
      <c r="H19" s="60">
        <v>3.8</v>
      </c>
      <c r="I19" s="60">
        <v>34</v>
      </c>
      <c r="J19" s="61">
        <v>105</v>
      </c>
      <c r="K19" s="26"/>
      <c r="L19" s="25"/>
      <c r="M19" s="2"/>
    </row>
    <row r="20" spans="1:13" ht="12.75" customHeight="1">
      <c r="A20" s="20"/>
      <c r="B20" s="21"/>
      <c r="C20" s="22"/>
      <c r="D20" s="53" t="s">
        <v>35</v>
      </c>
      <c r="E20" s="49" t="s">
        <v>48</v>
      </c>
      <c r="F20" s="50">
        <v>35</v>
      </c>
      <c r="G20" s="63">
        <f>8.5*35/100</f>
        <v>2.9750000000000001</v>
      </c>
      <c r="H20" s="63">
        <f>3.3*35/100</f>
        <v>1.155</v>
      </c>
      <c r="I20" s="63">
        <f>42.5*35/100</f>
        <v>14.875</v>
      </c>
      <c r="J20" s="63">
        <f>259*35/100</f>
        <v>90.65</v>
      </c>
      <c r="K20" s="26"/>
      <c r="L20" s="25"/>
      <c r="M20" s="2"/>
    </row>
    <row r="21" spans="1:13" ht="12.75" customHeight="1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  <c r="M21" s="2"/>
    </row>
    <row r="22" spans="1:13" ht="12.75" customHeight="1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  <c r="M22" s="2"/>
    </row>
    <row r="23" spans="1:13" ht="12.75" customHeight="1">
      <c r="A23" s="28"/>
      <c r="B23" s="29"/>
      <c r="C23" s="30"/>
      <c r="D23" s="31" t="s">
        <v>27</v>
      </c>
      <c r="E23" s="32"/>
      <c r="F23" s="33">
        <f t="shared" ref="F23:J23" si="1">SUM(F14:F22)</f>
        <v>725</v>
      </c>
      <c r="G23" s="33">
        <f t="shared" si="1"/>
        <v>25.215</v>
      </c>
      <c r="H23" s="33">
        <f t="shared" si="1"/>
        <v>29.955000000000002</v>
      </c>
      <c r="I23" s="33">
        <f t="shared" si="1"/>
        <v>124.47499999999999</v>
      </c>
      <c r="J23" s="33">
        <f t="shared" si="1"/>
        <v>732.25</v>
      </c>
      <c r="K23" s="34"/>
      <c r="L23" s="33">
        <v>75</v>
      </c>
      <c r="M23" s="2"/>
    </row>
    <row r="24" spans="1:13" ht="12.75" customHeight="1" thickBot="1">
      <c r="A24" s="38">
        <f t="shared" ref="A24:B24" si="2">A6</f>
        <v>1</v>
      </c>
      <c r="B24" s="39">
        <f t="shared" si="2"/>
        <v>1</v>
      </c>
      <c r="C24" s="74" t="s">
        <v>36</v>
      </c>
      <c r="D24" s="75"/>
      <c r="E24" s="40"/>
      <c r="F24" s="41">
        <f t="shared" ref="F24:J24" si="3">F13+F23</f>
        <v>1240</v>
      </c>
      <c r="G24" s="41">
        <f t="shared" si="3"/>
        <v>43.715000000000003</v>
      </c>
      <c r="H24" s="41">
        <f t="shared" si="3"/>
        <v>60.055000000000007</v>
      </c>
      <c r="I24" s="41">
        <f t="shared" si="3"/>
        <v>191.875</v>
      </c>
      <c r="J24" s="41">
        <f t="shared" si="3"/>
        <v>1462.75</v>
      </c>
      <c r="K24" s="41"/>
      <c r="L24" s="41">
        <f>L13+L23</f>
        <v>150</v>
      </c>
      <c r="M24" s="2"/>
    </row>
    <row r="25" spans="1:13" ht="12.75" customHeight="1">
      <c r="A25" s="42">
        <v>1</v>
      </c>
      <c r="B25" s="21">
        <v>2</v>
      </c>
      <c r="C25" s="17" t="s">
        <v>22</v>
      </c>
      <c r="D25" s="48" t="s">
        <v>23</v>
      </c>
      <c r="E25" s="58" t="s">
        <v>75</v>
      </c>
      <c r="F25" s="59">
        <v>130</v>
      </c>
      <c r="G25" s="60">
        <v>9.9</v>
      </c>
      <c r="H25" s="60">
        <v>12.5</v>
      </c>
      <c r="I25" s="60">
        <v>43.1</v>
      </c>
      <c r="J25" s="61">
        <v>262</v>
      </c>
      <c r="K25" s="19"/>
      <c r="L25" s="18"/>
      <c r="M25" s="2"/>
    </row>
    <row r="26" spans="1:13" ht="12.75" customHeight="1">
      <c r="A26" s="42"/>
      <c r="B26" s="21"/>
      <c r="C26" s="22"/>
      <c r="D26" s="53" t="s">
        <v>26</v>
      </c>
      <c r="E26" s="58" t="s">
        <v>49</v>
      </c>
      <c r="F26" s="59">
        <v>110</v>
      </c>
      <c r="G26" s="60">
        <v>7.9</v>
      </c>
      <c r="H26" s="60">
        <v>4.4000000000000004</v>
      </c>
      <c r="I26" s="60">
        <v>39.5</v>
      </c>
      <c r="J26" s="61">
        <v>189</v>
      </c>
      <c r="K26" s="26"/>
      <c r="L26" s="25"/>
      <c r="M26" s="2"/>
    </row>
    <row r="27" spans="1:13" ht="12.75" customHeight="1">
      <c r="A27" s="42"/>
      <c r="B27" s="21"/>
      <c r="C27" s="22"/>
      <c r="D27" s="53" t="s">
        <v>24</v>
      </c>
      <c r="E27" s="58" t="s">
        <v>50</v>
      </c>
      <c r="F27" s="59">
        <v>215</v>
      </c>
      <c r="G27" s="60">
        <v>0</v>
      </c>
      <c r="H27" s="60">
        <v>0</v>
      </c>
      <c r="I27" s="60">
        <v>12</v>
      </c>
      <c r="J27" s="61">
        <v>55</v>
      </c>
      <c r="K27" s="26"/>
      <c r="L27" s="25"/>
      <c r="M27" s="2"/>
    </row>
    <row r="28" spans="1:13" ht="12.75" customHeight="1">
      <c r="A28" s="42"/>
      <c r="B28" s="21"/>
      <c r="C28" s="22"/>
      <c r="D28" s="73" t="s">
        <v>74</v>
      </c>
      <c r="E28" s="58" t="s">
        <v>51</v>
      </c>
      <c r="F28" s="62">
        <v>45</v>
      </c>
      <c r="G28" s="60">
        <v>5.0999999999999996</v>
      </c>
      <c r="H28" s="60">
        <v>3.8</v>
      </c>
      <c r="I28" s="60">
        <v>23.1</v>
      </c>
      <c r="J28" s="61">
        <v>148</v>
      </c>
      <c r="K28" s="26"/>
      <c r="L28" s="25"/>
      <c r="M28" s="2"/>
    </row>
    <row r="29" spans="1:13" ht="12.75" customHeight="1">
      <c r="A29" s="42"/>
      <c r="B29" s="21"/>
      <c r="C29" s="22"/>
      <c r="D29" s="54"/>
      <c r="E29" s="56"/>
      <c r="F29" s="57"/>
      <c r="G29" s="57"/>
      <c r="H29" s="57"/>
      <c r="I29" s="57"/>
      <c r="J29" s="57"/>
      <c r="K29" s="26"/>
      <c r="L29" s="25"/>
      <c r="M29" s="2"/>
    </row>
    <row r="30" spans="1:13" ht="12.75" customHeight="1">
      <c r="A30" s="42"/>
      <c r="B30" s="21"/>
      <c r="C30" s="22"/>
      <c r="D30" s="23"/>
      <c r="E30" s="24"/>
      <c r="F30" s="25"/>
      <c r="G30" s="25"/>
      <c r="H30" s="25"/>
      <c r="I30" s="25"/>
      <c r="J30" s="25"/>
      <c r="K30" s="26"/>
      <c r="L30" s="25"/>
      <c r="M30" s="2"/>
    </row>
    <row r="31" spans="1:13" ht="12.75" customHeight="1">
      <c r="A31" s="42"/>
      <c r="B31" s="21"/>
      <c r="C31" s="22"/>
      <c r="D31" s="23"/>
      <c r="E31" s="24"/>
      <c r="F31" s="25"/>
      <c r="G31" s="25"/>
      <c r="H31" s="25"/>
      <c r="I31" s="25"/>
      <c r="J31" s="25"/>
      <c r="K31" s="26"/>
      <c r="L31" s="25"/>
      <c r="M31" s="2"/>
    </row>
    <row r="32" spans="1:13" ht="12.75" customHeight="1">
      <c r="A32" s="43"/>
      <c r="B32" s="29"/>
      <c r="C32" s="30"/>
      <c r="D32" s="31" t="s">
        <v>27</v>
      </c>
      <c r="E32" s="32"/>
      <c r="F32" s="33">
        <f t="shared" ref="F32:J32" si="4">SUM(F25:F31)</f>
        <v>500</v>
      </c>
      <c r="G32" s="33">
        <f t="shared" si="4"/>
        <v>22.9</v>
      </c>
      <c r="H32" s="33">
        <f t="shared" si="4"/>
        <v>20.7</v>
      </c>
      <c r="I32" s="33">
        <f t="shared" si="4"/>
        <v>117.69999999999999</v>
      </c>
      <c r="J32" s="33">
        <f t="shared" si="4"/>
        <v>654</v>
      </c>
      <c r="K32" s="34"/>
      <c r="L32" s="33">
        <v>75</v>
      </c>
      <c r="M32" s="2"/>
    </row>
    <row r="33" spans="1:13" ht="12.75" customHeight="1">
      <c r="A33" s="36">
        <f t="shared" ref="A33:B33" si="5">A25</f>
        <v>1</v>
      </c>
      <c r="B33" s="36">
        <f t="shared" si="5"/>
        <v>2</v>
      </c>
      <c r="C33" s="37" t="s">
        <v>28</v>
      </c>
      <c r="D33" s="27" t="s">
        <v>29</v>
      </c>
      <c r="E33" s="24"/>
      <c r="F33" s="25"/>
      <c r="G33" s="25"/>
      <c r="H33" s="25"/>
      <c r="I33" s="25"/>
      <c r="J33" s="25"/>
      <c r="K33" s="26"/>
      <c r="L33" s="25"/>
      <c r="M33" s="2"/>
    </row>
    <row r="34" spans="1:13" ht="12.75" customHeight="1">
      <c r="A34" s="42"/>
      <c r="B34" s="21"/>
      <c r="C34" s="22"/>
      <c r="D34" s="53" t="s">
        <v>30</v>
      </c>
      <c r="E34" s="58" t="s">
        <v>58</v>
      </c>
      <c r="F34" s="59">
        <v>250</v>
      </c>
      <c r="G34" s="60">
        <v>7.8</v>
      </c>
      <c r="H34" s="60">
        <v>3.9</v>
      </c>
      <c r="I34" s="60">
        <v>10.5</v>
      </c>
      <c r="J34" s="61">
        <v>143</v>
      </c>
      <c r="K34" s="26"/>
      <c r="L34" s="25"/>
      <c r="M34" s="2"/>
    </row>
    <row r="35" spans="1:13" ht="12.75" customHeight="1">
      <c r="A35" s="42"/>
      <c r="B35" s="21"/>
      <c r="C35" s="22"/>
      <c r="D35" s="53" t="s">
        <v>31</v>
      </c>
      <c r="E35" s="49" t="s">
        <v>53</v>
      </c>
      <c r="F35" s="50">
        <v>200</v>
      </c>
      <c r="G35" s="51">
        <v>8.4</v>
      </c>
      <c r="H35" s="51">
        <v>9.6999999999999993</v>
      </c>
      <c r="I35" s="51">
        <v>22.4</v>
      </c>
      <c r="J35" s="52">
        <v>441</v>
      </c>
      <c r="K35" s="26"/>
      <c r="L35" s="25"/>
      <c r="M35" s="2"/>
    </row>
    <row r="36" spans="1:13" ht="12.75" customHeight="1">
      <c r="A36" s="42"/>
      <c r="B36" s="21"/>
      <c r="C36" s="22"/>
      <c r="D36" s="53" t="s">
        <v>33</v>
      </c>
      <c r="E36" s="49" t="s">
        <v>60</v>
      </c>
      <c r="F36" s="50">
        <v>200</v>
      </c>
      <c r="G36" s="51">
        <v>0.2</v>
      </c>
      <c r="H36" s="51">
        <v>0.6</v>
      </c>
      <c r="I36" s="51">
        <v>77</v>
      </c>
      <c r="J36" s="52">
        <v>84.4</v>
      </c>
      <c r="K36" s="26"/>
      <c r="L36" s="25"/>
      <c r="M36" s="2"/>
    </row>
    <row r="37" spans="1:13" ht="12.75" customHeight="1">
      <c r="A37" s="42"/>
      <c r="B37" s="21"/>
      <c r="C37" s="22"/>
      <c r="D37" s="53" t="s">
        <v>35</v>
      </c>
      <c r="E37" s="49" t="s">
        <v>48</v>
      </c>
      <c r="F37" s="50">
        <v>60</v>
      </c>
      <c r="G37" s="63">
        <f>8.5*60/100</f>
        <v>5.0999999999999996</v>
      </c>
      <c r="H37" s="63">
        <f>3.3*60/100</f>
        <v>1.98</v>
      </c>
      <c r="I37" s="63">
        <f>42.5*60/100</f>
        <v>25.5</v>
      </c>
      <c r="J37" s="63">
        <f>259*60/100</f>
        <v>155.4</v>
      </c>
      <c r="K37" s="26"/>
      <c r="L37" s="25"/>
      <c r="M37" s="2"/>
    </row>
    <row r="38" spans="1:13" ht="12.75" customHeight="1">
      <c r="A38" s="42"/>
      <c r="B38" s="21"/>
      <c r="C38" s="22"/>
      <c r="D38" s="53"/>
      <c r="E38" s="56"/>
      <c r="F38" s="57"/>
      <c r="G38" s="57"/>
      <c r="H38" s="57"/>
      <c r="I38" s="57"/>
      <c r="J38" s="57"/>
      <c r="K38" s="26"/>
      <c r="L38" s="25"/>
      <c r="M38" s="2"/>
    </row>
    <row r="39" spans="1:13" ht="12.75" customHeight="1">
      <c r="A39" s="42"/>
      <c r="B39" s="21"/>
      <c r="C39" s="22"/>
      <c r="D39" s="23"/>
      <c r="E39" s="24"/>
      <c r="F39" s="25"/>
      <c r="G39" s="25"/>
      <c r="H39" s="25"/>
      <c r="I39" s="25"/>
      <c r="J39" s="25"/>
      <c r="K39" s="26"/>
      <c r="L39" s="25"/>
      <c r="M39" s="2"/>
    </row>
    <row r="40" spans="1:13" ht="12.75" customHeight="1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26"/>
      <c r="L40" s="25"/>
      <c r="M40" s="2"/>
    </row>
    <row r="41" spans="1:13" ht="12.75" customHeight="1">
      <c r="A41" s="42"/>
      <c r="B41" s="21"/>
      <c r="C41" s="22"/>
      <c r="D41" s="23"/>
      <c r="E41" s="24"/>
      <c r="F41" s="25"/>
      <c r="G41" s="25"/>
      <c r="H41" s="25"/>
      <c r="I41" s="25"/>
      <c r="J41" s="25"/>
      <c r="K41" s="26"/>
      <c r="L41" s="25"/>
      <c r="M41" s="2"/>
    </row>
    <row r="42" spans="1:13" ht="12.75" customHeight="1">
      <c r="A42" s="43"/>
      <c r="B42" s="29"/>
      <c r="C42" s="30"/>
      <c r="D42" s="31" t="s">
        <v>27</v>
      </c>
      <c r="E42" s="32"/>
      <c r="F42" s="33">
        <f t="shared" ref="F42:J42" si="6">SUM(F33:F41)</f>
        <v>710</v>
      </c>
      <c r="G42" s="33">
        <f t="shared" si="6"/>
        <v>21.5</v>
      </c>
      <c r="H42" s="33">
        <f t="shared" si="6"/>
        <v>16.18</v>
      </c>
      <c r="I42" s="33">
        <f t="shared" si="6"/>
        <v>135.4</v>
      </c>
      <c r="J42" s="33">
        <f t="shared" si="6"/>
        <v>823.8</v>
      </c>
      <c r="K42" s="34"/>
      <c r="L42" s="33">
        <v>75</v>
      </c>
      <c r="M42" s="2"/>
    </row>
    <row r="43" spans="1:13" ht="15.75" customHeight="1" thickBot="1">
      <c r="A43" s="44">
        <f t="shared" ref="A43:B43" si="7">A25</f>
        <v>1</v>
      </c>
      <c r="B43" s="44">
        <f t="shared" si="7"/>
        <v>2</v>
      </c>
      <c r="C43" s="74" t="s">
        <v>36</v>
      </c>
      <c r="D43" s="75"/>
      <c r="E43" s="40"/>
      <c r="F43" s="41">
        <f t="shared" ref="F43:J43" si="8">F32+F42</f>
        <v>1210</v>
      </c>
      <c r="G43" s="41">
        <f t="shared" si="8"/>
        <v>44.4</v>
      </c>
      <c r="H43" s="41">
        <f t="shared" si="8"/>
        <v>36.879999999999995</v>
      </c>
      <c r="I43" s="41">
        <f t="shared" si="8"/>
        <v>253.1</v>
      </c>
      <c r="J43" s="41">
        <f t="shared" si="8"/>
        <v>1477.8</v>
      </c>
      <c r="K43" s="41"/>
      <c r="L43" s="41">
        <f>L32+L42</f>
        <v>150</v>
      </c>
      <c r="M43" s="2"/>
    </row>
    <row r="44" spans="1:13" ht="12.75" customHeight="1">
      <c r="A44" s="15">
        <v>1</v>
      </c>
      <c r="B44" s="16">
        <v>3</v>
      </c>
      <c r="C44" s="17" t="s">
        <v>22</v>
      </c>
      <c r="D44" s="48" t="s">
        <v>23</v>
      </c>
      <c r="E44" s="49" t="s">
        <v>76</v>
      </c>
      <c r="F44" s="50">
        <v>165</v>
      </c>
      <c r="G44" s="51">
        <v>21.82</v>
      </c>
      <c r="H44" s="51">
        <v>9.4</v>
      </c>
      <c r="I44" s="51">
        <v>27.9</v>
      </c>
      <c r="J44" s="52">
        <v>282.44</v>
      </c>
      <c r="K44" s="19"/>
      <c r="L44" s="18"/>
      <c r="M44" s="2"/>
    </row>
    <row r="45" spans="1:13" ht="12.75" customHeight="1">
      <c r="A45" s="20"/>
      <c r="B45" s="21"/>
      <c r="C45" s="22"/>
      <c r="D45" s="53" t="s">
        <v>26</v>
      </c>
      <c r="E45" s="58" t="s">
        <v>49</v>
      </c>
      <c r="F45" s="59">
        <v>110</v>
      </c>
      <c r="G45" s="60">
        <v>0.5</v>
      </c>
      <c r="H45" s="60">
        <v>5</v>
      </c>
      <c r="I45" s="60">
        <v>12.7</v>
      </c>
      <c r="J45" s="61">
        <v>61</v>
      </c>
      <c r="K45" s="26"/>
      <c r="L45" s="25"/>
      <c r="M45" s="2"/>
    </row>
    <row r="46" spans="1:13" ht="12.75" customHeight="1">
      <c r="A46" s="20"/>
      <c r="B46" s="21"/>
      <c r="C46" s="22"/>
      <c r="D46" s="53" t="s">
        <v>24</v>
      </c>
      <c r="E46" s="58" t="s">
        <v>50</v>
      </c>
      <c r="F46" s="59">
        <v>215</v>
      </c>
      <c r="G46" s="60">
        <v>0</v>
      </c>
      <c r="H46" s="60">
        <v>0</v>
      </c>
      <c r="I46" s="60">
        <v>12</v>
      </c>
      <c r="J46" s="61">
        <v>55</v>
      </c>
      <c r="K46" s="26"/>
      <c r="L46" s="25"/>
      <c r="M46" s="2"/>
    </row>
    <row r="47" spans="1:13" ht="12.75" customHeight="1">
      <c r="A47" s="20"/>
      <c r="B47" s="21"/>
      <c r="C47" s="22"/>
      <c r="D47" s="53" t="s">
        <v>34</v>
      </c>
      <c r="E47" s="58" t="s">
        <v>47</v>
      </c>
      <c r="F47" s="62">
        <v>55</v>
      </c>
      <c r="G47" s="63">
        <f>7.5*55/100</f>
        <v>4.125</v>
      </c>
      <c r="H47" s="63">
        <f>2.9*55/100</f>
        <v>1.595</v>
      </c>
      <c r="I47" s="63">
        <f>51.4*55/100</f>
        <v>28.27</v>
      </c>
      <c r="J47" s="63">
        <f>262*55/100</f>
        <v>144.1</v>
      </c>
      <c r="K47" s="26"/>
      <c r="L47" s="25"/>
      <c r="M47" s="2"/>
    </row>
    <row r="48" spans="1:13" ht="12.75" customHeight="1">
      <c r="A48" s="20"/>
      <c r="B48" s="21"/>
      <c r="C48" s="22"/>
      <c r="D48" s="53"/>
      <c r="E48" s="56"/>
      <c r="F48" s="57"/>
      <c r="G48" s="57"/>
      <c r="H48" s="57"/>
      <c r="I48" s="57"/>
      <c r="J48" s="57"/>
      <c r="K48" s="26"/>
      <c r="L48" s="25"/>
      <c r="M48" s="2"/>
    </row>
    <row r="49" spans="1:15" ht="12.75" customHeight="1">
      <c r="A49" s="20"/>
      <c r="B49" s="21"/>
      <c r="C49" s="22"/>
      <c r="D49" s="23"/>
      <c r="E49" s="24"/>
      <c r="F49" s="25"/>
      <c r="G49" s="25"/>
      <c r="H49" s="25"/>
      <c r="I49" s="25"/>
      <c r="J49" s="25"/>
      <c r="K49" s="26"/>
      <c r="L49" s="25"/>
      <c r="M49" s="2"/>
    </row>
    <row r="50" spans="1:15" ht="12.75" customHeight="1">
      <c r="A50" s="20"/>
      <c r="B50" s="21"/>
      <c r="C50" s="22"/>
      <c r="D50" s="23"/>
      <c r="E50" s="24"/>
      <c r="F50" s="25"/>
      <c r="G50" s="25"/>
      <c r="H50" s="25"/>
      <c r="I50" s="25"/>
      <c r="J50" s="25"/>
      <c r="K50" s="26"/>
      <c r="L50" s="25"/>
      <c r="M50" s="2"/>
    </row>
    <row r="51" spans="1:15" ht="12.75" customHeight="1">
      <c r="A51" s="28"/>
      <c r="B51" s="29"/>
      <c r="C51" s="30"/>
      <c r="D51" s="31" t="s">
        <v>27</v>
      </c>
      <c r="E51" s="32"/>
      <c r="F51" s="33">
        <f t="shared" ref="F51:J51" si="9">SUM(F44:F50)</f>
        <v>545</v>
      </c>
      <c r="G51" s="33">
        <f t="shared" si="9"/>
        <v>26.445</v>
      </c>
      <c r="H51" s="33">
        <f t="shared" si="9"/>
        <v>15.995000000000001</v>
      </c>
      <c r="I51" s="33">
        <f t="shared" si="9"/>
        <v>80.86999999999999</v>
      </c>
      <c r="J51" s="33">
        <f t="shared" si="9"/>
        <v>542.54</v>
      </c>
      <c r="K51" s="34"/>
      <c r="L51" s="33">
        <v>75</v>
      </c>
      <c r="M51" s="2"/>
    </row>
    <row r="52" spans="1:15" ht="12.75" customHeight="1">
      <c r="A52" s="35">
        <f t="shared" ref="A52:B52" si="10">A44</f>
        <v>1</v>
      </c>
      <c r="B52" s="36">
        <f t="shared" si="10"/>
        <v>3</v>
      </c>
      <c r="C52" s="37" t="s">
        <v>28</v>
      </c>
      <c r="D52" s="53" t="s">
        <v>29</v>
      </c>
      <c r="E52" s="56"/>
      <c r="F52" s="57"/>
      <c r="G52" s="57"/>
      <c r="H52" s="57"/>
      <c r="I52" s="57"/>
      <c r="J52" s="57"/>
      <c r="K52" s="26"/>
      <c r="L52" s="25"/>
      <c r="M52" s="2"/>
      <c r="N52" s="2"/>
      <c r="O52" s="2"/>
    </row>
    <row r="53" spans="1:15" ht="12.75" customHeight="1">
      <c r="A53" s="20"/>
      <c r="B53" s="21"/>
      <c r="C53" s="22"/>
      <c r="D53" s="53" t="s">
        <v>30</v>
      </c>
      <c r="E53" s="58" t="s">
        <v>56</v>
      </c>
      <c r="F53" s="59">
        <v>250</v>
      </c>
      <c r="G53" s="60">
        <v>5.2</v>
      </c>
      <c r="H53" s="60">
        <v>4.4000000000000004</v>
      </c>
      <c r="I53" s="60">
        <v>10.8</v>
      </c>
      <c r="J53" s="61">
        <v>103</v>
      </c>
      <c r="K53" s="26"/>
      <c r="L53" s="25"/>
      <c r="M53" s="2"/>
      <c r="N53" s="2"/>
      <c r="O53" s="2"/>
    </row>
    <row r="54" spans="1:15" ht="12.75" customHeight="1">
      <c r="A54" s="20"/>
      <c r="B54" s="21"/>
      <c r="C54" s="22"/>
      <c r="D54" s="53" t="s">
        <v>31</v>
      </c>
      <c r="E54" s="58" t="s">
        <v>77</v>
      </c>
      <c r="F54" s="59">
        <v>250</v>
      </c>
      <c r="G54" s="60">
        <v>7.6</v>
      </c>
      <c r="H54" s="60">
        <v>6.8</v>
      </c>
      <c r="I54" s="60">
        <v>63.2</v>
      </c>
      <c r="J54" s="61">
        <v>297</v>
      </c>
      <c r="K54" s="26"/>
      <c r="L54" s="25"/>
      <c r="M54" s="2"/>
      <c r="N54" s="2"/>
      <c r="O54" s="2"/>
    </row>
    <row r="55" spans="1:15" ht="12.75" customHeight="1">
      <c r="A55" s="20"/>
      <c r="B55" s="21"/>
      <c r="C55" s="22"/>
      <c r="D55" s="53" t="s">
        <v>33</v>
      </c>
      <c r="E55" s="49" t="s">
        <v>73</v>
      </c>
      <c r="F55" s="50">
        <v>200</v>
      </c>
      <c r="G55" s="51">
        <v>0</v>
      </c>
      <c r="H55" s="51">
        <v>0</v>
      </c>
      <c r="I55" s="51">
        <v>22.9</v>
      </c>
      <c r="J55" s="52">
        <v>90</v>
      </c>
      <c r="K55" s="26"/>
      <c r="L55" s="25"/>
      <c r="M55" s="2"/>
      <c r="N55" s="2"/>
      <c r="O55" s="2"/>
    </row>
    <row r="56" spans="1:15" ht="12.75" customHeight="1">
      <c r="A56" s="20"/>
      <c r="B56" s="21"/>
      <c r="C56" s="22"/>
      <c r="D56" s="53" t="s">
        <v>34</v>
      </c>
      <c r="E56" s="58" t="s">
        <v>47</v>
      </c>
      <c r="F56" s="62">
        <v>20</v>
      </c>
      <c r="G56" s="63">
        <f>7.5*40/100</f>
        <v>3</v>
      </c>
      <c r="H56" s="63">
        <f>2.9*40/100</f>
        <v>1.1599999999999999</v>
      </c>
      <c r="I56" s="63">
        <f>51.4*40/100</f>
        <v>20.56</v>
      </c>
      <c r="J56" s="63">
        <f>262*40/100</f>
        <v>104.8</v>
      </c>
      <c r="K56" s="26"/>
      <c r="L56" s="25"/>
      <c r="M56" s="2"/>
      <c r="N56" s="2"/>
      <c r="O56" s="2"/>
    </row>
    <row r="57" spans="1:15" ht="12.75" customHeight="1">
      <c r="A57" s="20"/>
      <c r="B57" s="21"/>
      <c r="C57" s="22"/>
      <c r="D57" s="53" t="s">
        <v>35</v>
      </c>
      <c r="E57" s="49" t="s">
        <v>48</v>
      </c>
      <c r="F57" s="50">
        <v>30</v>
      </c>
      <c r="G57" s="63">
        <f>8.5*30/100</f>
        <v>2.5499999999999998</v>
      </c>
      <c r="H57" s="63">
        <f>3.3*30/100</f>
        <v>0.99</v>
      </c>
      <c r="I57" s="63">
        <f>42.5*30/100</f>
        <v>12.75</v>
      </c>
      <c r="J57" s="63">
        <f>259*30/100</f>
        <v>77.7</v>
      </c>
      <c r="K57" s="26"/>
      <c r="L57" s="25"/>
      <c r="M57" s="2"/>
      <c r="N57" s="2"/>
      <c r="O57" s="2"/>
    </row>
    <row r="58" spans="1:15" ht="12.75" customHeight="1">
      <c r="A58" s="20"/>
      <c r="B58" s="21"/>
      <c r="C58" s="22"/>
      <c r="D58" s="54"/>
      <c r="E58" s="56"/>
      <c r="F58" s="57"/>
      <c r="G58" s="57"/>
      <c r="H58" s="57"/>
      <c r="I58" s="57"/>
      <c r="J58" s="57"/>
      <c r="K58" s="26"/>
      <c r="L58" s="25"/>
      <c r="M58" s="2"/>
      <c r="N58" s="2"/>
      <c r="O58" s="2"/>
    </row>
    <row r="59" spans="1:15" ht="12.75" customHeight="1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26"/>
      <c r="L59" s="25"/>
      <c r="M59" s="2"/>
      <c r="N59" s="2"/>
      <c r="O59" s="2"/>
    </row>
    <row r="60" spans="1:15" ht="12.75" customHeight="1">
      <c r="A60" s="20"/>
      <c r="B60" s="21"/>
      <c r="C60" s="22"/>
      <c r="D60" s="23"/>
      <c r="E60" s="24"/>
      <c r="F60" s="25"/>
      <c r="G60" s="25"/>
      <c r="H60" s="25"/>
      <c r="I60" s="25"/>
      <c r="J60" s="25"/>
      <c r="K60" s="26"/>
      <c r="L60" s="25"/>
      <c r="M60" s="2"/>
      <c r="N60" s="2"/>
      <c r="O60" s="2"/>
    </row>
    <row r="61" spans="1:15" ht="12.75" customHeight="1">
      <c r="A61" s="28"/>
      <c r="B61" s="29"/>
      <c r="C61" s="30"/>
      <c r="D61" s="31" t="s">
        <v>27</v>
      </c>
      <c r="E61" s="32"/>
      <c r="F61" s="33">
        <f t="shared" ref="F61:J61" si="11">SUM(F52:F60)</f>
        <v>750</v>
      </c>
      <c r="G61" s="33">
        <f t="shared" si="11"/>
        <v>18.350000000000001</v>
      </c>
      <c r="H61" s="33">
        <f t="shared" si="11"/>
        <v>13.35</v>
      </c>
      <c r="I61" s="33">
        <f t="shared" si="11"/>
        <v>130.21</v>
      </c>
      <c r="J61" s="33">
        <f t="shared" si="11"/>
        <v>672.5</v>
      </c>
      <c r="K61" s="34"/>
      <c r="L61" s="33">
        <v>75</v>
      </c>
      <c r="M61" s="2"/>
      <c r="N61" s="2"/>
      <c r="O61" s="2"/>
    </row>
    <row r="62" spans="1:15" ht="15.75" customHeight="1" thickBot="1">
      <c r="A62" s="38">
        <f t="shared" ref="A62:B62" si="12">A44</f>
        <v>1</v>
      </c>
      <c r="B62" s="39">
        <f t="shared" si="12"/>
        <v>3</v>
      </c>
      <c r="C62" s="74" t="s">
        <v>36</v>
      </c>
      <c r="D62" s="75"/>
      <c r="E62" s="40"/>
      <c r="F62" s="41">
        <f t="shared" ref="F62:J62" si="13">F51+F61</f>
        <v>1295</v>
      </c>
      <c r="G62" s="41">
        <f t="shared" si="13"/>
        <v>44.795000000000002</v>
      </c>
      <c r="H62" s="41">
        <f t="shared" si="13"/>
        <v>29.344999999999999</v>
      </c>
      <c r="I62" s="41">
        <f t="shared" si="13"/>
        <v>211.07999999999998</v>
      </c>
      <c r="J62" s="41">
        <f t="shared" si="13"/>
        <v>1215.04</v>
      </c>
      <c r="K62" s="41"/>
      <c r="L62" s="41">
        <f>L51+L61</f>
        <v>150</v>
      </c>
      <c r="M62" s="2"/>
      <c r="N62" s="2"/>
      <c r="O62" s="2"/>
    </row>
    <row r="63" spans="1:15" ht="12.75" customHeight="1">
      <c r="A63" s="15">
        <v>1</v>
      </c>
      <c r="B63" s="16">
        <v>4</v>
      </c>
      <c r="C63" s="17" t="s">
        <v>22</v>
      </c>
      <c r="D63" s="48" t="s">
        <v>23</v>
      </c>
      <c r="E63" s="49" t="s">
        <v>69</v>
      </c>
      <c r="F63" s="50">
        <v>70</v>
      </c>
      <c r="G63" s="51">
        <v>10.7</v>
      </c>
      <c r="H63" s="51">
        <v>16.2</v>
      </c>
      <c r="I63" s="51">
        <v>49.3</v>
      </c>
      <c r="J63" s="52">
        <v>212</v>
      </c>
      <c r="K63" s="19"/>
      <c r="L63" s="18"/>
      <c r="M63" s="2"/>
      <c r="N63" s="2"/>
      <c r="O63" s="2"/>
    </row>
    <row r="64" spans="1:15" ht="12.75" customHeight="1">
      <c r="A64" s="20"/>
      <c r="B64" s="21"/>
      <c r="C64" s="22"/>
      <c r="D64" s="53" t="s">
        <v>32</v>
      </c>
      <c r="E64" s="49" t="s">
        <v>70</v>
      </c>
      <c r="F64" s="50">
        <v>155</v>
      </c>
      <c r="G64" s="51">
        <v>1.4</v>
      </c>
      <c r="H64" s="51">
        <v>2</v>
      </c>
      <c r="I64" s="51">
        <v>16.899999999999999</v>
      </c>
      <c r="J64" s="52">
        <v>148</v>
      </c>
      <c r="K64" s="26"/>
      <c r="L64" s="25"/>
      <c r="M64" s="2"/>
      <c r="N64" s="2"/>
      <c r="O64" s="2"/>
    </row>
    <row r="65" spans="1:15" ht="12.75" customHeight="1">
      <c r="A65" s="20"/>
      <c r="B65" s="21"/>
      <c r="C65" s="22"/>
      <c r="D65" s="53" t="s">
        <v>79</v>
      </c>
      <c r="E65" s="49" t="s">
        <v>78</v>
      </c>
      <c r="F65" s="50">
        <v>15</v>
      </c>
      <c r="G65" s="51">
        <v>0.7</v>
      </c>
      <c r="H65" s="51">
        <v>0.2</v>
      </c>
      <c r="I65" s="51">
        <v>8.3000000000000007</v>
      </c>
      <c r="J65" s="52">
        <v>63</v>
      </c>
      <c r="K65" s="26"/>
      <c r="L65" s="25"/>
      <c r="M65" s="2"/>
      <c r="N65" s="2"/>
      <c r="O65" s="2"/>
    </row>
    <row r="66" spans="1:15" ht="12.75" customHeight="1">
      <c r="A66" s="20"/>
      <c r="B66" s="21"/>
      <c r="C66" s="22"/>
      <c r="D66" s="53" t="s">
        <v>33</v>
      </c>
      <c r="E66" s="49" t="s">
        <v>55</v>
      </c>
      <c r="F66" s="50">
        <v>225</v>
      </c>
      <c r="G66" s="51">
        <v>0</v>
      </c>
      <c r="H66" s="51">
        <v>0</v>
      </c>
      <c r="I66" s="51">
        <v>33</v>
      </c>
      <c r="J66" s="52">
        <v>131</v>
      </c>
      <c r="K66" s="26"/>
      <c r="L66" s="25"/>
      <c r="M66" s="2"/>
      <c r="N66" s="2"/>
      <c r="O66" s="2"/>
    </row>
    <row r="67" spans="1:15" ht="12.75" customHeight="1">
      <c r="A67" s="20"/>
      <c r="B67" s="21"/>
      <c r="C67" s="22"/>
      <c r="D67" s="54" t="s">
        <v>34</v>
      </c>
      <c r="E67" s="49" t="s">
        <v>47</v>
      </c>
      <c r="F67" s="55">
        <v>55</v>
      </c>
      <c r="G67" s="51">
        <v>5.0999999999999996</v>
      </c>
      <c r="H67" s="51">
        <v>4</v>
      </c>
      <c r="I67" s="51">
        <v>15.1</v>
      </c>
      <c r="J67" s="52">
        <v>107</v>
      </c>
      <c r="K67" s="26"/>
      <c r="L67" s="25"/>
      <c r="M67" s="2"/>
      <c r="N67" s="2"/>
      <c r="O67" s="2"/>
    </row>
    <row r="68" spans="1:15" ht="12.75" customHeight="1">
      <c r="A68" s="20"/>
      <c r="B68" s="21"/>
      <c r="C68" s="22"/>
      <c r="D68" s="23"/>
      <c r="E68" s="24"/>
      <c r="F68" s="25"/>
      <c r="G68" s="25"/>
      <c r="H68" s="25"/>
      <c r="I68" s="25"/>
      <c r="J68" s="25"/>
      <c r="K68" s="26"/>
      <c r="L68" s="25"/>
      <c r="M68" s="2"/>
      <c r="N68" s="2"/>
      <c r="O68" s="2"/>
    </row>
    <row r="69" spans="1:15" ht="12.75" customHeight="1">
      <c r="A69" s="20"/>
      <c r="B69" s="21"/>
      <c r="C69" s="22"/>
      <c r="D69" s="23"/>
      <c r="E69" s="24"/>
      <c r="F69" s="25"/>
      <c r="G69" s="25"/>
      <c r="H69" s="25"/>
      <c r="I69" s="25"/>
      <c r="J69" s="25"/>
      <c r="K69" s="26"/>
      <c r="L69" s="25"/>
      <c r="M69" s="2"/>
      <c r="N69" s="2"/>
      <c r="O69" s="2"/>
    </row>
    <row r="70" spans="1:15" ht="12.75" customHeight="1">
      <c r="A70" s="28"/>
      <c r="B70" s="29"/>
      <c r="C70" s="30"/>
      <c r="D70" s="31" t="s">
        <v>27</v>
      </c>
      <c r="E70" s="32"/>
      <c r="F70" s="33">
        <f t="shared" ref="F70:J70" si="14">SUM(F63:F69)</f>
        <v>520</v>
      </c>
      <c r="G70" s="33">
        <f t="shared" si="14"/>
        <v>17.899999999999999</v>
      </c>
      <c r="H70" s="33">
        <f t="shared" si="14"/>
        <v>22.4</v>
      </c>
      <c r="I70" s="33">
        <f t="shared" si="14"/>
        <v>122.59999999999998</v>
      </c>
      <c r="J70" s="33">
        <f t="shared" si="14"/>
        <v>661</v>
      </c>
      <c r="K70" s="34"/>
      <c r="L70" s="33">
        <v>75</v>
      </c>
      <c r="M70" s="2"/>
      <c r="N70" s="2"/>
      <c r="O70" s="2"/>
    </row>
    <row r="71" spans="1:15" ht="12.75" customHeight="1">
      <c r="A71" s="35">
        <f t="shared" ref="A71:B71" si="15">A63</f>
        <v>1</v>
      </c>
      <c r="B71" s="36">
        <f t="shared" si="15"/>
        <v>4</v>
      </c>
      <c r="C71" s="37" t="s">
        <v>28</v>
      </c>
      <c r="D71" s="27" t="s">
        <v>29</v>
      </c>
      <c r="E71" s="24"/>
      <c r="F71" s="25"/>
      <c r="G71" s="25"/>
      <c r="H71" s="25"/>
      <c r="I71" s="25"/>
      <c r="J71" s="25"/>
      <c r="K71" s="26"/>
      <c r="L71" s="25"/>
      <c r="M71" s="2"/>
      <c r="N71" s="2"/>
      <c r="O71" s="2"/>
    </row>
    <row r="72" spans="1:15" ht="12.75" customHeight="1">
      <c r="A72" s="20"/>
      <c r="B72" s="21"/>
      <c r="C72" s="22"/>
      <c r="D72" s="53" t="s">
        <v>30</v>
      </c>
      <c r="E72" s="58" t="s">
        <v>52</v>
      </c>
      <c r="F72" s="59">
        <v>250</v>
      </c>
      <c r="G72" s="60">
        <v>7.2</v>
      </c>
      <c r="H72" s="60">
        <v>3.6</v>
      </c>
      <c r="I72" s="60">
        <v>9.1999999999999993</v>
      </c>
      <c r="J72" s="61">
        <v>135</v>
      </c>
      <c r="K72" s="26"/>
      <c r="L72" s="25"/>
      <c r="M72" s="2"/>
      <c r="N72" s="2"/>
      <c r="O72" s="2"/>
    </row>
    <row r="73" spans="1:15" ht="12.75" customHeight="1">
      <c r="A73" s="20"/>
      <c r="B73" s="21"/>
      <c r="C73" s="22"/>
      <c r="D73" s="53" t="s">
        <v>31</v>
      </c>
      <c r="E73" s="49" t="s">
        <v>45</v>
      </c>
      <c r="F73" s="50">
        <v>90</v>
      </c>
      <c r="G73" s="51">
        <v>8.0399999999999991</v>
      </c>
      <c r="H73" s="51">
        <v>15</v>
      </c>
      <c r="I73" s="51">
        <v>9</v>
      </c>
      <c r="J73" s="52">
        <v>121.6</v>
      </c>
      <c r="K73" s="26"/>
      <c r="L73" s="25"/>
      <c r="M73" s="2"/>
      <c r="N73" s="2"/>
      <c r="O73" s="2"/>
    </row>
    <row r="74" spans="1:15" ht="12.75" customHeight="1">
      <c r="A74" s="20"/>
      <c r="B74" s="21"/>
      <c r="C74" s="22"/>
      <c r="D74" s="53" t="s">
        <v>32</v>
      </c>
      <c r="E74" s="49" t="s">
        <v>46</v>
      </c>
      <c r="F74" s="50">
        <v>180</v>
      </c>
      <c r="G74" s="51">
        <v>7.2</v>
      </c>
      <c r="H74" s="51">
        <v>5.0999999999999996</v>
      </c>
      <c r="I74" s="51">
        <v>48.3</v>
      </c>
      <c r="J74" s="52">
        <v>268</v>
      </c>
      <c r="K74" s="26"/>
      <c r="L74" s="25"/>
      <c r="M74" s="2"/>
      <c r="N74" s="2"/>
      <c r="O74" s="2"/>
    </row>
    <row r="75" spans="1:15" ht="12.75" customHeight="1">
      <c r="A75" s="20"/>
      <c r="B75" s="21"/>
      <c r="C75" s="22"/>
      <c r="D75" s="53" t="s">
        <v>33</v>
      </c>
      <c r="E75" s="49" t="s">
        <v>54</v>
      </c>
      <c r="F75" s="50">
        <v>200</v>
      </c>
      <c r="G75" s="51">
        <v>0</v>
      </c>
      <c r="H75" s="51">
        <v>0</v>
      </c>
      <c r="I75" s="51">
        <v>22.9</v>
      </c>
      <c r="J75" s="52">
        <v>90</v>
      </c>
      <c r="K75" s="26"/>
      <c r="L75" s="25"/>
      <c r="M75" s="2"/>
      <c r="N75" s="2"/>
      <c r="O75" s="2"/>
    </row>
    <row r="76" spans="1:15" ht="12.75" customHeight="1">
      <c r="A76" s="20"/>
      <c r="B76" s="21"/>
      <c r="C76" s="22"/>
      <c r="D76" s="53" t="s">
        <v>35</v>
      </c>
      <c r="E76" s="49" t="s">
        <v>48</v>
      </c>
      <c r="F76" s="50">
        <v>40</v>
      </c>
      <c r="G76" s="51">
        <v>3.4</v>
      </c>
      <c r="H76" s="51">
        <v>1.32</v>
      </c>
      <c r="I76" s="51">
        <v>17</v>
      </c>
      <c r="J76" s="52">
        <v>93.3</v>
      </c>
      <c r="K76" s="26"/>
      <c r="L76" s="25"/>
      <c r="M76" s="2"/>
      <c r="N76" s="2"/>
      <c r="O76" s="2"/>
    </row>
    <row r="77" spans="1:15" ht="12.75" customHeight="1">
      <c r="A77" s="20"/>
      <c r="B77" s="21"/>
      <c r="C77" s="22"/>
      <c r="D77" s="23"/>
      <c r="E77" s="24"/>
      <c r="F77" s="25"/>
      <c r="G77" s="25"/>
      <c r="H77" s="25"/>
      <c r="I77" s="25"/>
      <c r="J77" s="25"/>
      <c r="K77" s="26"/>
      <c r="L77" s="25"/>
      <c r="M77" s="2"/>
      <c r="N77" s="2"/>
      <c r="O77" s="2"/>
    </row>
    <row r="78" spans="1:15" ht="12.75" customHeight="1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26"/>
      <c r="L78" s="25"/>
      <c r="M78" s="2"/>
      <c r="N78" s="2"/>
      <c r="O78" s="2"/>
    </row>
    <row r="79" spans="1:15" ht="12.75" customHeight="1">
      <c r="A79" s="20"/>
      <c r="B79" s="21"/>
      <c r="C79" s="22"/>
      <c r="D79" s="23"/>
      <c r="E79" s="24"/>
      <c r="F79" s="25"/>
      <c r="G79" s="25"/>
      <c r="H79" s="25"/>
      <c r="I79" s="25"/>
      <c r="J79" s="25"/>
      <c r="K79" s="26"/>
      <c r="L79" s="25"/>
      <c r="M79" s="2"/>
      <c r="N79" s="2"/>
      <c r="O79" s="2"/>
    </row>
    <row r="80" spans="1:15" ht="12.75" customHeight="1">
      <c r="A80" s="28"/>
      <c r="B80" s="29"/>
      <c r="C80" s="30"/>
      <c r="D80" s="31" t="s">
        <v>27</v>
      </c>
      <c r="E80" s="32"/>
      <c r="F80" s="33">
        <f t="shared" ref="F80:J80" si="16">SUM(F71:F79)</f>
        <v>760</v>
      </c>
      <c r="G80" s="33">
        <f t="shared" si="16"/>
        <v>25.839999999999996</v>
      </c>
      <c r="H80" s="33">
        <f t="shared" si="16"/>
        <v>25.020000000000003</v>
      </c>
      <c r="I80" s="33">
        <f t="shared" si="16"/>
        <v>106.4</v>
      </c>
      <c r="J80" s="33">
        <f t="shared" si="16"/>
        <v>707.9</v>
      </c>
      <c r="K80" s="34"/>
      <c r="L80" s="33">
        <v>75</v>
      </c>
      <c r="M80" s="2"/>
      <c r="N80" s="2"/>
      <c r="O80" s="2"/>
    </row>
    <row r="81" spans="1:15" ht="15.75" customHeight="1" thickBot="1">
      <c r="A81" s="38">
        <f t="shared" ref="A81:B81" si="17">A63</f>
        <v>1</v>
      </c>
      <c r="B81" s="39">
        <f t="shared" si="17"/>
        <v>4</v>
      </c>
      <c r="C81" s="74" t="s">
        <v>36</v>
      </c>
      <c r="D81" s="75"/>
      <c r="E81" s="40"/>
      <c r="F81" s="41">
        <f t="shared" ref="F81:J81" si="18">F70+F80</f>
        <v>1280</v>
      </c>
      <c r="G81" s="41">
        <f t="shared" si="18"/>
        <v>43.739999999999995</v>
      </c>
      <c r="H81" s="41">
        <f t="shared" si="18"/>
        <v>47.42</v>
      </c>
      <c r="I81" s="41">
        <f t="shared" si="18"/>
        <v>229</v>
      </c>
      <c r="J81" s="41">
        <f t="shared" si="18"/>
        <v>1368.9</v>
      </c>
      <c r="K81" s="41"/>
      <c r="L81" s="41">
        <f>L70+L80</f>
        <v>150</v>
      </c>
      <c r="M81" s="2"/>
      <c r="N81" s="2"/>
      <c r="O81" s="2"/>
    </row>
    <row r="82" spans="1:15" ht="12.75" customHeight="1">
      <c r="A82" s="15">
        <v>1</v>
      </c>
      <c r="B82" s="16">
        <v>5</v>
      </c>
      <c r="C82" s="17" t="s">
        <v>22</v>
      </c>
      <c r="D82" s="48" t="s">
        <v>23</v>
      </c>
      <c r="E82" s="49" t="s">
        <v>59</v>
      </c>
      <c r="F82" s="50">
        <v>90</v>
      </c>
      <c r="G82" s="51">
        <v>13</v>
      </c>
      <c r="H82" s="51">
        <v>11</v>
      </c>
      <c r="I82" s="51">
        <v>7</v>
      </c>
      <c r="J82" s="52">
        <v>183</v>
      </c>
      <c r="K82" s="19"/>
      <c r="L82" s="18"/>
      <c r="M82" s="2"/>
      <c r="N82" s="2"/>
      <c r="O82" s="2"/>
    </row>
    <row r="83" spans="1:15" ht="12.75" customHeight="1">
      <c r="A83" s="20"/>
      <c r="B83" s="21"/>
      <c r="C83" s="22"/>
      <c r="D83" s="53" t="s">
        <v>32</v>
      </c>
      <c r="E83" s="71" t="s">
        <v>67</v>
      </c>
      <c r="F83" s="50">
        <v>150</v>
      </c>
      <c r="G83" s="51">
        <v>3</v>
      </c>
      <c r="H83" s="51">
        <v>4</v>
      </c>
      <c r="I83" s="51">
        <v>22</v>
      </c>
      <c r="J83" s="52">
        <v>138</v>
      </c>
      <c r="K83" s="26"/>
      <c r="L83" s="25"/>
      <c r="M83" s="2"/>
      <c r="N83" s="2"/>
      <c r="O83" s="2"/>
    </row>
    <row r="84" spans="1:15" ht="12.75" customHeight="1">
      <c r="A84" s="20"/>
      <c r="B84" s="21"/>
      <c r="C84" s="22"/>
      <c r="D84" s="53" t="s">
        <v>33</v>
      </c>
      <c r="E84" s="49" t="s">
        <v>55</v>
      </c>
      <c r="F84" s="50">
        <v>220</v>
      </c>
      <c r="G84" s="51">
        <v>0</v>
      </c>
      <c r="H84" s="51">
        <v>0</v>
      </c>
      <c r="I84" s="51">
        <v>32</v>
      </c>
      <c r="J84" s="52">
        <v>130</v>
      </c>
      <c r="K84" s="26"/>
      <c r="L84" s="25"/>
      <c r="M84" s="2"/>
      <c r="N84" s="2"/>
      <c r="O84" s="2"/>
    </row>
    <row r="85" spans="1:15" ht="12.75" customHeight="1">
      <c r="A85" s="20"/>
      <c r="B85" s="21"/>
      <c r="C85" s="22"/>
      <c r="D85" s="53" t="s">
        <v>34</v>
      </c>
      <c r="E85" s="49" t="s">
        <v>47</v>
      </c>
      <c r="F85" s="55">
        <v>60</v>
      </c>
      <c r="G85" s="72">
        <f>7.5*60/100</f>
        <v>4.5</v>
      </c>
      <c r="H85" s="72">
        <f>2.9*60/100</f>
        <v>1.74</v>
      </c>
      <c r="I85" s="72">
        <f>51.4*60/100</f>
        <v>30.84</v>
      </c>
      <c r="J85" s="72">
        <f>262*60/100</f>
        <v>157.19999999999999</v>
      </c>
      <c r="K85" s="26"/>
      <c r="L85" s="25"/>
      <c r="M85" s="2"/>
      <c r="N85" s="2"/>
      <c r="O85" s="2"/>
    </row>
    <row r="86" spans="1:15" ht="12.75" customHeight="1">
      <c r="A86" s="20"/>
      <c r="B86" s="21"/>
      <c r="C86" s="22"/>
      <c r="D86" s="27"/>
      <c r="E86" s="24"/>
      <c r="F86" s="25"/>
      <c r="G86" s="25"/>
      <c r="H86" s="25"/>
      <c r="I86" s="25"/>
      <c r="J86" s="25"/>
      <c r="K86" s="26"/>
      <c r="L86" s="25"/>
      <c r="M86" s="2"/>
      <c r="N86" s="2"/>
      <c r="O86" s="2"/>
    </row>
    <row r="87" spans="1:15" ht="12.75" customHeight="1">
      <c r="A87" s="20"/>
      <c r="B87" s="21"/>
      <c r="C87" s="22"/>
      <c r="D87" s="27"/>
      <c r="E87" s="24"/>
      <c r="F87" s="25"/>
      <c r="G87" s="25"/>
      <c r="H87" s="25"/>
      <c r="I87" s="25"/>
      <c r="J87" s="25"/>
      <c r="K87" s="26"/>
      <c r="L87" s="25"/>
      <c r="M87" s="2"/>
      <c r="N87" s="2"/>
      <c r="O87" s="2"/>
    </row>
    <row r="88" spans="1:15" ht="12.75" customHeight="1">
      <c r="A88" s="20"/>
      <c r="B88" s="21"/>
      <c r="C88" s="22"/>
      <c r="D88" s="23"/>
      <c r="E88" s="24"/>
      <c r="F88" s="25"/>
      <c r="G88" s="25"/>
      <c r="H88" s="25"/>
      <c r="I88" s="25"/>
      <c r="J88" s="25"/>
      <c r="K88" s="26"/>
      <c r="L88" s="25"/>
      <c r="M88" s="2"/>
      <c r="N88" s="2"/>
      <c r="O88" s="2"/>
    </row>
    <row r="89" spans="1:15" ht="12.75" customHeight="1">
      <c r="A89" s="28"/>
      <c r="B89" s="29"/>
      <c r="C89" s="30"/>
      <c r="D89" s="31" t="s">
        <v>27</v>
      </c>
      <c r="E89" s="32"/>
      <c r="F89" s="33">
        <f t="shared" ref="F89:J89" si="19">SUM(F82:F88)</f>
        <v>520</v>
      </c>
      <c r="G89" s="33">
        <f t="shared" si="19"/>
        <v>20.5</v>
      </c>
      <c r="H89" s="33">
        <f t="shared" si="19"/>
        <v>16.739999999999998</v>
      </c>
      <c r="I89" s="33">
        <f t="shared" si="19"/>
        <v>91.84</v>
      </c>
      <c r="J89" s="33">
        <f t="shared" si="19"/>
        <v>608.20000000000005</v>
      </c>
      <c r="K89" s="34"/>
      <c r="L89" s="33">
        <v>75</v>
      </c>
      <c r="M89" s="2"/>
      <c r="N89" s="2"/>
      <c r="O89" s="2"/>
    </row>
    <row r="90" spans="1:15" ht="12.75" customHeight="1">
      <c r="A90" s="35">
        <f t="shared" ref="A90:B90" si="20">A82</f>
        <v>1</v>
      </c>
      <c r="B90" s="36">
        <f t="shared" si="20"/>
        <v>5</v>
      </c>
      <c r="C90" s="37" t="s">
        <v>28</v>
      </c>
      <c r="D90" s="27" t="s">
        <v>29</v>
      </c>
      <c r="E90" s="24"/>
      <c r="F90" s="25"/>
      <c r="G90" s="25"/>
      <c r="H90" s="25"/>
      <c r="I90" s="25"/>
      <c r="J90" s="25"/>
      <c r="K90" s="26"/>
      <c r="L90" s="25"/>
      <c r="M90" s="2"/>
      <c r="N90" s="2"/>
      <c r="O90" s="2"/>
    </row>
    <row r="91" spans="1:15" ht="12.75" customHeight="1">
      <c r="A91" s="20"/>
      <c r="B91" s="21"/>
      <c r="C91" s="22"/>
      <c r="D91" s="53" t="s">
        <v>30</v>
      </c>
      <c r="E91" s="49" t="s">
        <v>62</v>
      </c>
      <c r="F91" s="65">
        <v>250</v>
      </c>
      <c r="G91" s="51">
        <v>3.86</v>
      </c>
      <c r="H91" s="51">
        <v>5.84</v>
      </c>
      <c r="I91" s="51">
        <v>19.98</v>
      </c>
      <c r="J91" s="52">
        <v>148.44999999999999</v>
      </c>
      <c r="K91" s="26"/>
      <c r="L91" s="25"/>
      <c r="M91" s="2"/>
      <c r="N91" s="2"/>
      <c r="O91" s="2"/>
    </row>
    <row r="92" spans="1:15" ht="12.75" customHeight="1">
      <c r="A92" s="20"/>
      <c r="B92" s="21"/>
      <c r="C92" s="22"/>
      <c r="D92" s="53" t="s">
        <v>31</v>
      </c>
      <c r="E92" s="49" t="s">
        <v>72</v>
      </c>
      <c r="F92" s="65">
        <v>200</v>
      </c>
      <c r="G92" s="51">
        <v>10.8</v>
      </c>
      <c r="H92" s="51">
        <v>27.3</v>
      </c>
      <c r="I92" s="51">
        <v>31.8</v>
      </c>
      <c r="J92" s="52">
        <v>416</v>
      </c>
      <c r="K92" s="26"/>
      <c r="L92" s="25"/>
      <c r="M92" s="2"/>
      <c r="N92" s="2"/>
      <c r="O92" s="2"/>
    </row>
    <row r="93" spans="1:15" ht="12.75" customHeight="1">
      <c r="A93" s="20"/>
      <c r="B93" s="21"/>
      <c r="C93" s="22"/>
      <c r="D93" s="53" t="s">
        <v>80</v>
      </c>
      <c r="E93" s="49" t="s">
        <v>81</v>
      </c>
      <c r="F93" s="66">
        <v>25</v>
      </c>
      <c r="G93" s="51">
        <v>0.3</v>
      </c>
      <c r="H93" s="51">
        <v>1.3</v>
      </c>
      <c r="I93" s="51">
        <v>9.6999999999999993</v>
      </c>
      <c r="J93" s="52">
        <v>78</v>
      </c>
      <c r="K93" s="26"/>
      <c r="L93" s="25"/>
      <c r="M93" s="2"/>
      <c r="N93" s="2"/>
      <c r="O93" s="2"/>
    </row>
    <row r="94" spans="1:15" ht="12.75" customHeight="1">
      <c r="A94" s="20"/>
      <c r="B94" s="21"/>
      <c r="C94" s="22"/>
      <c r="D94" s="53" t="s">
        <v>33</v>
      </c>
      <c r="E94" s="67" t="s">
        <v>60</v>
      </c>
      <c r="F94" s="68">
        <v>200</v>
      </c>
      <c r="G94" s="69">
        <v>0.66</v>
      </c>
      <c r="H94" s="51">
        <v>0.1</v>
      </c>
      <c r="I94" s="51">
        <v>32</v>
      </c>
      <c r="J94" s="52">
        <v>132.80000000000001</v>
      </c>
      <c r="K94" s="26"/>
      <c r="L94" s="25"/>
      <c r="M94" s="2"/>
      <c r="N94" s="2"/>
      <c r="O94" s="2"/>
    </row>
    <row r="95" spans="1:15" ht="12.75" customHeight="1">
      <c r="A95" s="20"/>
      <c r="B95" s="21"/>
      <c r="C95" s="22"/>
      <c r="D95" s="54" t="s">
        <v>35</v>
      </c>
      <c r="E95" s="67" t="s">
        <v>48</v>
      </c>
      <c r="F95" s="68">
        <v>35</v>
      </c>
      <c r="G95" s="70">
        <f>8.5*35/100</f>
        <v>2.9750000000000001</v>
      </c>
      <c r="H95" s="63">
        <f>3.3*35/100</f>
        <v>1.155</v>
      </c>
      <c r="I95" s="63">
        <f>42.5*35/100</f>
        <v>14.875</v>
      </c>
      <c r="J95" s="63">
        <f>259*35/100</f>
        <v>90.65</v>
      </c>
      <c r="K95" s="26"/>
      <c r="L95" s="25"/>
      <c r="M95" s="2"/>
      <c r="N95" s="2"/>
      <c r="O95" s="2"/>
    </row>
    <row r="96" spans="1:15" ht="12.75" customHeight="1">
      <c r="A96" s="20"/>
      <c r="B96" s="21"/>
      <c r="C96" s="22"/>
      <c r="D96" s="54"/>
      <c r="E96" s="56"/>
      <c r="F96" s="57"/>
      <c r="G96" s="57"/>
      <c r="H96" s="57"/>
      <c r="I96" s="57"/>
      <c r="J96" s="57"/>
      <c r="K96" s="26"/>
      <c r="L96" s="25"/>
      <c r="M96" s="2"/>
      <c r="N96" s="2"/>
      <c r="O96" s="2"/>
    </row>
    <row r="97" spans="1:15" ht="12.75" customHeight="1">
      <c r="A97" s="20"/>
      <c r="B97" s="21"/>
      <c r="C97" s="22"/>
      <c r="D97" s="23"/>
      <c r="E97" s="24"/>
      <c r="F97" s="25"/>
      <c r="G97" s="25"/>
      <c r="H97" s="25"/>
      <c r="I97" s="25"/>
      <c r="J97" s="25"/>
      <c r="K97" s="26"/>
      <c r="L97" s="25"/>
      <c r="M97" s="2"/>
      <c r="N97" s="2"/>
      <c r="O97" s="2"/>
    </row>
    <row r="98" spans="1:15" ht="12.75" customHeight="1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26"/>
      <c r="L98" s="25"/>
      <c r="M98" s="2"/>
      <c r="N98" s="2"/>
      <c r="O98" s="2"/>
    </row>
    <row r="99" spans="1:15" ht="12.75" customHeight="1">
      <c r="A99" s="28"/>
      <c r="B99" s="29"/>
      <c r="C99" s="30"/>
      <c r="D99" s="31" t="s">
        <v>27</v>
      </c>
      <c r="E99" s="32"/>
      <c r="F99" s="33">
        <f t="shared" ref="F99:J99" si="21">SUM(F90:F98)</f>
        <v>710</v>
      </c>
      <c r="G99" s="33">
        <f t="shared" si="21"/>
        <v>18.595000000000002</v>
      </c>
      <c r="H99" s="33">
        <f t="shared" si="21"/>
        <v>35.695</v>
      </c>
      <c r="I99" s="33">
        <f t="shared" si="21"/>
        <v>108.355</v>
      </c>
      <c r="J99" s="33">
        <f t="shared" si="21"/>
        <v>865.9</v>
      </c>
      <c r="K99" s="34"/>
      <c r="L99" s="33">
        <v>75</v>
      </c>
      <c r="M99" s="2"/>
      <c r="N99" s="2"/>
      <c r="O99" s="2"/>
    </row>
    <row r="100" spans="1:15" ht="15.75" customHeight="1" thickBot="1">
      <c r="A100" s="38">
        <f t="shared" ref="A100:B100" si="22">A82</f>
        <v>1</v>
      </c>
      <c r="B100" s="39">
        <f t="shared" si="22"/>
        <v>5</v>
      </c>
      <c r="C100" s="74" t="s">
        <v>36</v>
      </c>
      <c r="D100" s="75"/>
      <c r="E100" s="40"/>
      <c r="F100" s="41">
        <f t="shared" ref="F100:J100" si="23">F89+F99</f>
        <v>1230</v>
      </c>
      <c r="G100" s="41">
        <f t="shared" si="23"/>
        <v>39.094999999999999</v>
      </c>
      <c r="H100" s="41">
        <f t="shared" si="23"/>
        <v>52.435000000000002</v>
      </c>
      <c r="I100" s="41">
        <f t="shared" si="23"/>
        <v>200.19499999999999</v>
      </c>
      <c r="J100" s="41">
        <f t="shared" si="23"/>
        <v>1474.1</v>
      </c>
      <c r="K100" s="41"/>
      <c r="L100" s="41">
        <f>L89+L99</f>
        <v>150</v>
      </c>
      <c r="M100" s="2"/>
      <c r="N100" s="2"/>
      <c r="O100" s="2"/>
    </row>
    <row r="101" spans="1:15" ht="12.75" customHeight="1">
      <c r="A101" s="15">
        <v>2</v>
      </c>
      <c r="B101" s="16">
        <v>1</v>
      </c>
      <c r="C101" s="17" t="s">
        <v>22</v>
      </c>
      <c r="D101" s="48" t="s">
        <v>23</v>
      </c>
      <c r="E101" s="49" t="s">
        <v>64</v>
      </c>
      <c r="F101" s="50">
        <v>250</v>
      </c>
      <c r="G101" s="51">
        <v>9.9</v>
      </c>
      <c r="H101" s="51">
        <v>9.8000000000000007</v>
      </c>
      <c r="I101" s="51">
        <v>9.8000000000000007</v>
      </c>
      <c r="J101" s="52">
        <v>167</v>
      </c>
      <c r="K101" s="19"/>
      <c r="L101" s="18"/>
      <c r="M101" s="2"/>
      <c r="N101" s="2"/>
      <c r="O101" s="2"/>
    </row>
    <row r="102" spans="1:15" ht="12.75" customHeight="1">
      <c r="A102" s="20"/>
      <c r="B102" s="21"/>
      <c r="C102" s="22"/>
      <c r="D102" s="53" t="s">
        <v>74</v>
      </c>
      <c r="E102" s="49" t="s">
        <v>43</v>
      </c>
      <c r="F102" s="50">
        <v>10</v>
      </c>
      <c r="G102" s="51">
        <v>0.1</v>
      </c>
      <c r="H102" s="51">
        <v>9</v>
      </c>
      <c r="I102" s="51">
        <v>0</v>
      </c>
      <c r="J102" s="52">
        <v>100.5</v>
      </c>
      <c r="K102" s="26"/>
      <c r="L102" s="25"/>
      <c r="M102" s="2"/>
      <c r="N102" s="2"/>
      <c r="O102" s="2"/>
    </row>
    <row r="103" spans="1:15" ht="12.75" customHeight="1">
      <c r="A103" s="20"/>
      <c r="B103" s="21"/>
      <c r="C103" s="22"/>
      <c r="D103" s="53" t="s">
        <v>74</v>
      </c>
      <c r="E103" s="49" t="s">
        <v>42</v>
      </c>
      <c r="F103" s="50">
        <v>20</v>
      </c>
      <c r="G103" s="51">
        <v>4.5999999999999996</v>
      </c>
      <c r="H103" s="51">
        <v>7.6</v>
      </c>
      <c r="I103" s="51">
        <v>4</v>
      </c>
      <c r="J103" s="52">
        <v>134</v>
      </c>
      <c r="K103" s="26"/>
      <c r="L103" s="25"/>
      <c r="M103" s="2"/>
      <c r="N103" s="2"/>
      <c r="O103" s="2"/>
    </row>
    <row r="104" spans="1:15" ht="12.75" customHeight="1">
      <c r="A104" s="20"/>
      <c r="B104" s="21"/>
      <c r="C104" s="22"/>
      <c r="D104" s="53" t="s">
        <v>33</v>
      </c>
      <c r="E104" s="49" t="s">
        <v>65</v>
      </c>
      <c r="F104" s="50">
        <v>200</v>
      </c>
      <c r="G104" s="51">
        <v>3.6</v>
      </c>
      <c r="H104" s="51">
        <v>2.9</v>
      </c>
      <c r="I104" s="51">
        <v>20.100000000000001</v>
      </c>
      <c r="J104" s="52">
        <v>120</v>
      </c>
      <c r="K104" s="26"/>
      <c r="L104" s="25"/>
      <c r="M104" s="2"/>
      <c r="N104" s="2"/>
      <c r="O104" s="2"/>
    </row>
    <row r="105" spans="1:15" ht="12.75" customHeight="1">
      <c r="A105" s="20"/>
      <c r="B105" s="21"/>
      <c r="C105" s="22"/>
      <c r="D105" s="53" t="s">
        <v>25</v>
      </c>
      <c r="E105" s="49" t="s">
        <v>41</v>
      </c>
      <c r="F105" s="50">
        <v>55</v>
      </c>
      <c r="G105" s="51">
        <v>2</v>
      </c>
      <c r="H105" s="51">
        <v>1.3</v>
      </c>
      <c r="I105" s="51">
        <v>16.2</v>
      </c>
      <c r="J105" s="52">
        <v>101</v>
      </c>
      <c r="K105" s="26"/>
      <c r="L105" s="25"/>
      <c r="M105" s="2"/>
      <c r="N105" s="2"/>
      <c r="O105" s="2"/>
    </row>
    <row r="106" spans="1:15" ht="12.75" customHeight="1">
      <c r="A106" s="20"/>
      <c r="B106" s="21"/>
      <c r="C106" s="22"/>
      <c r="D106" s="54"/>
      <c r="E106" s="56"/>
      <c r="F106" s="57"/>
      <c r="G106" s="57"/>
      <c r="H106" s="57"/>
      <c r="I106" s="57"/>
      <c r="J106" s="57"/>
      <c r="K106" s="26"/>
      <c r="L106" s="25"/>
      <c r="M106" s="2"/>
      <c r="N106" s="2"/>
      <c r="O106" s="2"/>
    </row>
    <row r="107" spans="1:15" ht="12.75" customHeight="1">
      <c r="A107" s="20"/>
      <c r="B107" s="21"/>
      <c r="C107" s="22"/>
      <c r="D107" s="23"/>
      <c r="E107" s="24"/>
      <c r="F107" s="25"/>
      <c r="G107" s="25"/>
      <c r="H107" s="25"/>
      <c r="I107" s="25"/>
      <c r="J107" s="25"/>
      <c r="K107" s="26"/>
      <c r="L107" s="25"/>
      <c r="M107" s="2"/>
      <c r="N107" s="2"/>
      <c r="O107" s="2"/>
    </row>
    <row r="108" spans="1:15" ht="12.75" customHeight="1">
      <c r="A108" s="28"/>
      <c r="B108" s="29"/>
      <c r="C108" s="30"/>
      <c r="D108" s="31" t="s">
        <v>27</v>
      </c>
      <c r="E108" s="32"/>
      <c r="F108" s="33">
        <f t="shared" ref="F108:J108" si="24">SUM(F101:F107)</f>
        <v>535</v>
      </c>
      <c r="G108" s="33">
        <f t="shared" si="24"/>
        <v>20.2</v>
      </c>
      <c r="H108" s="33">
        <f t="shared" si="24"/>
        <v>30.599999999999998</v>
      </c>
      <c r="I108" s="33">
        <f t="shared" si="24"/>
        <v>50.100000000000009</v>
      </c>
      <c r="J108" s="33">
        <f t="shared" si="24"/>
        <v>622.5</v>
      </c>
      <c r="K108" s="34"/>
      <c r="L108" s="33">
        <v>75</v>
      </c>
      <c r="M108" s="2"/>
      <c r="N108" s="2"/>
      <c r="O108" s="2"/>
    </row>
    <row r="109" spans="1:15" ht="12.75" customHeight="1">
      <c r="A109" s="35">
        <f t="shared" ref="A109:B109" si="25">A101</f>
        <v>2</v>
      </c>
      <c r="B109" s="36">
        <f t="shared" si="25"/>
        <v>1</v>
      </c>
      <c r="C109" s="37" t="s">
        <v>28</v>
      </c>
      <c r="D109" s="27" t="s">
        <v>29</v>
      </c>
      <c r="E109" s="24"/>
      <c r="F109" s="25"/>
      <c r="G109" s="25"/>
      <c r="H109" s="25"/>
      <c r="I109" s="25"/>
      <c r="J109" s="25"/>
      <c r="K109" s="26"/>
      <c r="L109" s="25"/>
      <c r="M109" s="2"/>
      <c r="N109" s="2"/>
      <c r="O109" s="2"/>
    </row>
    <row r="110" spans="1:15" ht="12.75" customHeight="1">
      <c r="A110" s="20"/>
      <c r="B110" s="21"/>
      <c r="C110" s="22"/>
      <c r="D110" s="53" t="s">
        <v>30</v>
      </c>
      <c r="E110" s="49" t="s">
        <v>66</v>
      </c>
      <c r="F110" s="50">
        <v>250</v>
      </c>
      <c r="G110" s="51">
        <v>4</v>
      </c>
      <c r="H110" s="51">
        <v>8</v>
      </c>
      <c r="I110" s="51">
        <v>13</v>
      </c>
      <c r="J110" s="52">
        <v>134</v>
      </c>
      <c r="K110" s="26"/>
      <c r="L110" s="25"/>
      <c r="M110" s="2"/>
      <c r="N110" s="2"/>
      <c r="O110" s="2"/>
    </row>
    <row r="111" spans="1:15" ht="12.75" customHeight="1">
      <c r="A111" s="20"/>
      <c r="B111" s="21"/>
      <c r="C111" s="22"/>
      <c r="D111" s="53" t="s">
        <v>31</v>
      </c>
      <c r="E111" s="49" t="s">
        <v>45</v>
      </c>
      <c r="F111" s="50">
        <v>90</v>
      </c>
      <c r="G111" s="51">
        <v>8.0399999999999991</v>
      </c>
      <c r="H111" s="51">
        <v>15</v>
      </c>
      <c r="I111" s="51">
        <v>9</v>
      </c>
      <c r="J111" s="52">
        <v>201.6</v>
      </c>
      <c r="K111" s="26"/>
      <c r="L111" s="25"/>
      <c r="M111" s="2"/>
      <c r="N111" s="2"/>
      <c r="O111" s="2"/>
    </row>
    <row r="112" spans="1:15" ht="12.75" customHeight="1">
      <c r="A112" s="20"/>
      <c r="B112" s="21"/>
      <c r="C112" s="22"/>
      <c r="D112" s="53" t="s">
        <v>32</v>
      </c>
      <c r="E112" s="64" t="s">
        <v>67</v>
      </c>
      <c r="F112" s="59">
        <v>150</v>
      </c>
      <c r="G112" s="51">
        <v>2.25</v>
      </c>
      <c r="H112" s="51">
        <v>3.75</v>
      </c>
      <c r="I112" s="51">
        <v>18.8</v>
      </c>
      <c r="J112" s="52">
        <v>225</v>
      </c>
      <c r="K112" s="26"/>
      <c r="L112" s="25"/>
      <c r="M112" s="2"/>
      <c r="N112" s="2"/>
      <c r="O112" s="2"/>
    </row>
    <row r="113" spans="1:15" ht="12.75" customHeight="1">
      <c r="A113" s="20"/>
      <c r="B113" s="21"/>
      <c r="C113" s="22"/>
      <c r="D113" s="53" t="s">
        <v>33</v>
      </c>
      <c r="E113" s="58" t="s">
        <v>50</v>
      </c>
      <c r="F113" s="59">
        <v>215</v>
      </c>
      <c r="G113" s="60">
        <v>0</v>
      </c>
      <c r="H113" s="60">
        <v>0</v>
      </c>
      <c r="I113" s="60">
        <v>12</v>
      </c>
      <c r="J113" s="61">
        <v>55</v>
      </c>
      <c r="K113" s="26"/>
      <c r="L113" s="25"/>
      <c r="M113" s="2"/>
      <c r="N113" s="2"/>
      <c r="O113" s="2"/>
    </row>
    <row r="114" spans="1:15" ht="12.75" customHeight="1">
      <c r="A114" s="20"/>
      <c r="B114" s="21"/>
      <c r="C114" s="22"/>
      <c r="D114" s="53" t="s">
        <v>35</v>
      </c>
      <c r="E114" s="49" t="s">
        <v>48</v>
      </c>
      <c r="F114" s="50">
        <v>45</v>
      </c>
      <c r="G114" s="63">
        <f>8.5*45/100</f>
        <v>3.8250000000000002</v>
      </c>
      <c r="H114" s="63">
        <f>3.3*45/100</f>
        <v>1.4850000000000001</v>
      </c>
      <c r="I114" s="63">
        <f>42.5*45/100</f>
        <v>19.125</v>
      </c>
      <c r="J114" s="63">
        <f>259*45/100</f>
        <v>116.55</v>
      </c>
      <c r="K114" s="26"/>
      <c r="L114" s="25"/>
      <c r="M114" s="2"/>
      <c r="N114" s="2"/>
      <c r="O114" s="2"/>
    </row>
    <row r="115" spans="1:15" ht="12.75" customHeight="1">
      <c r="A115" s="20"/>
      <c r="B115" s="21"/>
      <c r="C115" s="22"/>
      <c r="D115" s="23"/>
      <c r="E115" s="24"/>
      <c r="F115" s="25"/>
      <c r="G115" s="25"/>
      <c r="H115" s="25"/>
      <c r="I115" s="25"/>
      <c r="J115" s="25"/>
      <c r="K115" s="26"/>
      <c r="L115" s="25"/>
      <c r="M115" s="2"/>
      <c r="N115" s="2"/>
      <c r="O115" s="2"/>
    </row>
    <row r="116" spans="1:15" ht="12.75" customHeight="1">
      <c r="A116" s="20"/>
      <c r="B116" s="21"/>
      <c r="C116" s="22"/>
      <c r="D116" s="23"/>
      <c r="E116" s="24"/>
      <c r="F116" s="25"/>
      <c r="G116" s="25"/>
      <c r="H116" s="25"/>
      <c r="I116" s="25"/>
      <c r="J116" s="25"/>
      <c r="K116" s="26"/>
      <c r="L116" s="25"/>
      <c r="M116" s="2"/>
      <c r="N116" s="2"/>
      <c r="O116" s="2"/>
    </row>
    <row r="117" spans="1:15" ht="12.75" customHeight="1">
      <c r="A117" s="20"/>
      <c r="B117" s="21"/>
      <c r="C117" s="22"/>
      <c r="D117" s="23"/>
      <c r="E117" s="24"/>
      <c r="F117" s="25"/>
      <c r="G117" s="25"/>
      <c r="H117" s="25"/>
      <c r="I117" s="25"/>
      <c r="J117" s="25"/>
      <c r="K117" s="26"/>
      <c r="L117" s="25"/>
      <c r="M117" s="2"/>
      <c r="N117" s="2"/>
      <c r="O117" s="2"/>
    </row>
    <row r="118" spans="1:15" ht="12.75" customHeight="1">
      <c r="A118" s="28"/>
      <c r="B118" s="29"/>
      <c r="C118" s="30"/>
      <c r="D118" s="31" t="s">
        <v>27</v>
      </c>
      <c r="E118" s="32"/>
      <c r="F118" s="33">
        <f t="shared" ref="F118:J118" si="26">SUM(F109:F117)</f>
        <v>750</v>
      </c>
      <c r="G118" s="33">
        <f t="shared" si="26"/>
        <v>18.114999999999998</v>
      </c>
      <c r="H118" s="33">
        <f t="shared" si="26"/>
        <v>28.234999999999999</v>
      </c>
      <c r="I118" s="33">
        <f t="shared" si="26"/>
        <v>71.924999999999997</v>
      </c>
      <c r="J118" s="33">
        <f t="shared" si="26"/>
        <v>732.15</v>
      </c>
      <c r="K118" s="34"/>
      <c r="L118" s="33">
        <v>75</v>
      </c>
      <c r="M118" s="2"/>
      <c r="N118" s="2"/>
      <c r="O118" s="2"/>
    </row>
    <row r="119" spans="1:15" ht="12.75" customHeight="1" thickBot="1">
      <c r="A119" s="38">
        <f t="shared" ref="A119:B119" si="27">A101</f>
        <v>2</v>
      </c>
      <c r="B119" s="39">
        <f t="shared" si="27"/>
        <v>1</v>
      </c>
      <c r="C119" s="74" t="s">
        <v>36</v>
      </c>
      <c r="D119" s="75"/>
      <c r="E119" s="40"/>
      <c r="F119" s="41">
        <f t="shared" ref="F119:J119" si="28">F108+F118</f>
        <v>1285</v>
      </c>
      <c r="G119" s="41">
        <f t="shared" si="28"/>
        <v>38.314999999999998</v>
      </c>
      <c r="H119" s="41">
        <f t="shared" si="28"/>
        <v>58.834999999999994</v>
      </c>
      <c r="I119" s="41">
        <f t="shared" si="28"/>
        <v>122.02500000000001</v>
      </c>
      <c r="J119" s="41">
        <f t="shared" si="28"/>
        <v>1354.65</v>
      </c>
      <c r="K119" s="41"/>
      <c r="L119" s="41">
        <f>L108+L118</f>
        <v>150</v>
      </c>
      <c r="M119" s="2"/>
      <c r="N119" s="2"/>
      <c r="O119" s="2"/>
    </row>
    <row r="120" spans="1:15" ht="12.75" customHeight="1">
      <c r="A120" s="42">
        <v>2</v>
      </c>
      <c r="B120" s="21">
        <v>2</v>
      </c>
      <c r="C120" s="17" t="s">
        <v>22</v>
      </c>
      <c r="D120" s="48" t="s">
        <v>23</v>
      </c>
      <c r="E120" s="49" t="s">
        <v>68</v>
      </c>
      <c r="F120" s="50">
        <v>140</v>
      </c>
      <c r="G120" s="51">
        <v>13</v>
      </c>
      <c r="H120" s="51">
        <v>17.600000000000001</v>
      </c>
      <c r="I120" s="51">
        <v>2.5</v>
      </c>
      <c r="J120" s="52">
        <v>220</v>
      </c>
      <c r="K120" s="19"/>
      <c r="L120" s="18"/>
      <c r="M120" s="2"/>
      <c r="N120" s="2"/>
      <c r="O120" s="2"/>
    </row>
    <row r="121" spans="1:15" ht="12.75" customHeight="1">
      <c r="A121" s="42"/>
      <c r="B121" s="21"/>
      <c r="C121" s="22"/>
      <c r="D121" s="53" t="s">
        <v>26</v>
      </c>
      <c r="E121" s="49" t="s">
        <v>49</v>
      </c>
      <c r="F121" s="50">
        <v>110</v>
      </c>
      <c r="G121" s="51">
        <v>0.5</v>
      </c>
      <c r="H121" s="51">
        <v>5</v>
      </c>
      <c r="I121" s="51">
        <v>12.7</v>
      </c>
      <c r="J121" s="52">
        <v>61</v>
      </c>
      <c r="K121" s="26"/>
      <c r="L121" s="25"/>
      <c r="M121" s="2"/>
      <c r="N121" s="2"/>
      <c r="O121" s="2"/>
    </row>
    <row r="122" spans="1:15" ht="12.75" customHeight="1">
      <c r="A122" s="42"/>
      <c r="B122" s="21"/>
      <c r="C122" s="22"/>
      <c r="D122" s="53" t="s">
        <v>33</v>
      </c>
      <c r="E122" s="49" t="s">
        <v>50</v>
      </c>
      <c r="F122" s="50">
        <v>215</v>
      </c>
      <c r="G122" s="51">
        <v>0</v>
      </c>
      <c r="H122" s="51">
        <v>0</v>
      </c>
      <c r="I122" s="51">
        <v>12</v>
      </c>
      <c r="J122" s="52">
        <v>55</v>
      </c>
      <c r="K122" s="26"/>
      <c r="L122" s="25"/>
      <c r="M122" s="2"/>
      <c r="N122" s="2"/>
      <c r="O122" s="2"/>
    </row>
    <row r="123" spans="1:15" ht="12.75" customHeight="1">
      <c r="A123" s="42"/>
      <c r="B123" s="21"/>
      <c r="C123" s="22"/>
      <c r="D123" s="53" t="s">
        <v>25</v>
      </c>
      <c r="E123" s="49" t="s">
        <v>47</v>
      </c>
      <c r="F123" s="55">
        <v>40</v>
      </c>
      <c r="G123" s="63">
        <f>7.5*45/100</f>
        <v>3.375</v>
      </c>
      <c r="H123" s="63">
        <f>2.9*45/100</f>
        <v>1.3049999999999999</v>
      </c>
      <c r="I123" s="63">
        <f>51.4*45/100</f>
        <v>23.13</v>
      </c>
      <c r="J123" s="63">
        <f>262*45/100</f>
        <v>117.9</v>
      </c>
      <c r="K123" s="26"/>
      <c r="L123" s="25"/>
      <c r="M123" s="2"/>
      <c r="N123" s="2"/>
      <c r="O123" s="2"/>
    </row>
    <row r="124" spans="1:15" ht="12.75" customHeight="1">
      <c r="A124" s="42"/>
      <c r="B124" s="21"/>
      <c r="C124" s="22"/>
      <c r="D124" s="23"/>
      <c r="E124" s="24"/>
      <c r="F124" s="25"/>
      <c r="G124" s="25"/>
      <c r="H124" s="25"/>
      <c r="I124" s="25"/>
      <c r="J124" s="25"/>
      <c r="K124" s="26"/>
      <c r="L124" s="25"/>
      <c r="M124" s="2"/>
      <c r="N124" s="2"/>
      <c r="O124" s="2"/>
    </row>
    <row r="125" spans="1:15" ht="12.75" customHeight="1">
      <c r="A125" s="42"/>
      <c r="B125" s="21"/>
      <c r="C125" s="22"/>
      <c r="D125" s="23"/>
      <c r="E125" s="24"/>
      <c r="F125" s="25"/>
      <c r="G125" s="25"/>
      <c r="H125" s="25"/>
      <c r="I125" s="25"/>
      <c r="J125" s="25"/>
      <c r="K125" s="26"/>
      <c r="L125" s="25"/>
      <c r="M125" s="2"/>
      <c r="N125" s="2"/>
      <c r="O125" s="2"/>
    </row>
    <row r="126" spans="1:15" ht="12.75" customHeight="1">
      <c r="A126" s="42"/>
      <c r="B126" s="21"/>
      <c r="C126" s="22"/>
      <c r="D126" s="23"/>
      <c r="E126" s="24"/>
      <c r="F126" s="25"/>
      <c r="G126" s="25"/>
      <c r="H126" s="25"/>
      <c r="I126" s="25"/>
      <c r="J126" s="25"/>
      <c r="K126" s="26"/>
      <c r="L126" s="25"/>
      <c r="M126" s="2"/>
      <c r="N126" s="2"/>
      <c r="O126" s="2"/>
    </row>
    <row r="127" spans="1:15" ht="12.75" customHeight="1">
      <c r="A127" s="43"/>
      <c r="B127" s="29"/>
      <c r="C127" s="30"/>
      <c r="D127" s="31" t="s">
        <v>27</v>
      </c>
      <c r="E127" s="32"/>
      <c r="F127" s="33">
        <f t="shared" ref="F127:J127" si="29">SUM(F120:F126)</f>
        <v>505</v>
      </c>
      <c r="G127" s="33">
        <f t="shared" si="29"/>
        <v>16.875</v>
      </c>
      <c r="H127" s="33">
        <f t="shared" si="29"/>
        <v>23.905000000000001</v>
      </c>
      <c r="I127" s="33">
        <f t="shared" si="29"/>
        <v>50.33</v>
      </c>
      <c r="J127" s="33">
        <f t="shared" si="29"/>
        <v>453.9</v>
      </c>
      <c r="K127" s="34"/>
      <c r="L127" s="33">
        <v>75</v>
      </c>
      <c r="M127" s="2"/>
      <c r="N127" s="2"/>
      <c r="O127" s="2"/>
    </row>
    <row r="128" spans="1:15" ht="12.75" customHeight="1">
      <c r="A128" s="36">
        <f t="shared" ref="A128:B128" si="30">A120</f>
        <v>2</v>
      </c>
      <c r="B128" s="36">
        <f t="shared" si="30"/>
        <v>2</v>
      </c>
      <c r="C128" s="37" t="s">
        <v>28</v>
      </c>
      <c r="D128" s="27" t="s">
        <v>29</v>
      </c>
      <c r="E128" s="24"/>
      <c r="F128" s="25"/>
      <c r="G128" s="25"/>
      <c r="H128" s="25"/>
      <c r="I128" s="25"/>
      <c r="J128" s="25"/>
      <c r="K128" s="26"/>
      <c r="L128" s="25"/>
      <c r="M128" s="2"/>
      <c r="N128" s="2"/>
      <c r="O128" s="2"/>
    </row>
    <row r="129" spans="1:15" ht="12.75" customHeight="1">
      <c r="A129" s="42"/>
      <c r="B129" s="21"/>
      <c r="C129" s="22"/>
      <c r="D129" s="53" t="s">
        <v>30</v>
      </c>
      <c r="E129" s="58" t="s">
        <v>82</v>
      </c>
      <c r="F129" s="50">
        <v>200</v>
      </c>
      <c r="G129" s="51">
        <v>4</v>
      </c>
      <c r="H129" s="51">
        <v>6.1</v>
      </c>
      <c r="I129" s="51">
        <v>18.600000000000001</v>
      </c>
      <c r="J129" s="52">
        <v>141</v>
      </c>
      <c r="K129" s="26"/>
      <c r="L129" s="25"/>
      <c r="M129" s="2"/>
      <c r="N129" s="2"/>
      <c r="O129" s="2"/>
    </row>
    <row r="130" spans="1:15" ht="12.75" customHeight="1">
      <c r="A130" s="42"/>
      <c r="B130" s="21"/>
      <c r="C130" s="22"/>
      <c r="D130" s="53" t="s">
        <v>32</v>
      </c>
      <c r="E130" s="49" t="s">
        <v>46</v>
      </c>
      <c r="F130" s="50">
        <v>150</v>
      </c>
      <c r="G130" s="51">
        <v>6.4</v>
      </c>
      <c r="H130" s="51">
        <v>4</v>
      </c>
      <c r="I130" s="51">
        <v>43.6</v>
      </c>
      <c r="J130" s="52">
        <v>248</v>
      </c>
      <c r="K130" s="26"/>
      <c r="L130" s="25"/>
      <c r="M130" s="2"/>
      <c r="N130" s="2"/>
      <c r="O130" s="2"/>
    </row>
    <row r="131" spans="1:15" ht="12.75" customHeight="1">
      <c r="A131" s="42"/>
      <c r="B131" s="21"/>
      <c r="C131" s="22"/>
      <c r="D131" s="53" t="s">
        <v>31</v>
      </c>
      <c r="E131" s="49" t="s">
        <v>61</v>
      </c>
      <c r="F131" s="50">
        <v>120</v>
      </c>
      <c r="G131" s="51">
        <v>13.1</v>
      </c>
      <c r="H131" s="51">
        <v>16.8</v>
      </c>
      <c r="I131" s="51">
        <v>6.3</v>
      </c>
      <c r="J131" s="61">
        <v>243</v>
      </c>
      <c r="K131" s="26"/>
      <c r="L131" s="25"/>
      <c r="M131" s="2"/>
      <c r="N131" s="2"/>
      <c r="O131" s="2"/>
    </row>
    <row r="132" spans="1:15" ht="12.75" customHeight="1">
      <c r="A132" s="42"/>
      <c r="B132" s="21"/>
      <c r="C132" s="22"/>
      <c r="D132" s="53" t="s">
        <v>33</v>
      </c>
      <c r="E132" s="49" t="s">
        <v>54</v>
      </c>
      <c r="F132" s="50">
        <v>200</v>
      </c>
      <c r="G132" s="51">
        <v>0</v>
      </c>
      <c r="H132" s="51">
        <v>0</v>
      </c>
      <c r="I132" s="51">
        <v>22.9</v>
      </c>
      <c r="J132" s="52">
        <v>90</v>
      </c>
      <c r="K132" s="26"/>
      <c r="L132" s="25"/>
      <c r="M132" s="2"/>
      <c r="N132" s="2"/>
      <c r="O132" s="2"/>
    </row>
    <row r="133" spans="1:15" ht="12.75" customHeight="1">
      <c r="A133" s="42"/>
      <c r="B133" s="21"/>
      <c r="C133" s="22"/>
      <c r="D133" s="53" t="s">
        <v>35</v>
      </c>
      <c r="E133" s="49" t="s">
        <v>48</v>
      </c>
      <c r="F133" s="50">
        <v>30</v>
      </c>
      <c r="G133" s="51">
        <v>2.2999999999999998</v>
      </c>
      <c r="H133" s="51">
        <v>0.4</v>
      </c>
      <c r="I133" s="51">
        <v>11</v>
      </c>
      <c r="J133" s="52">
        <v>41</v>
      </c>
      <c r="K133" s="26"/>
      <c r="L133" s="25"/>
      <c r="M133" s="2"/>
      <c r="N133" s="2"/>
      <c r="O133" s="2"/>
    </row>
    <row r="134" spans="1:15" ht="12.75" customHeight="1">
      <c r="A134" s="42"/>
      <c r="B134" s="21"/>
      <c r="C134" s="22"/>
      <c r="D134" s="54"/>
      <c r="E134" s="56"/>
      <c r="F134" s="57"/>
      <c r="G134" s="57"/>
      <c r="H134" s="57"/>
      <c r="I134" s="57"/>
      <c r="J134" s="57"/>
      <c r="K134" s="26"/>
      <c r="L134" s="25"/>
      <c r="M134" s="2"/>
      <c r="N134" s="2"/>
      <c r="O134" s="2"/>
    </row>
    <row r="135" spans="1:15" ht="12.75" customHeight="1">
      <c r="A135" s="42"/>
      <c r="B135" s="21"/>
      <c r="C135" s="22"/>
      <c r="D135" s="23"/>
      <c r="E135" s="24"/>
      <c r="F135" s="25"/>
      <c r="G135" s="25"/>
      <c r="H135" s="25"/>
      <c r="I135" s="25"/>
      <c r="J135" s="25"/>
      <c r="K135" s="26"/>
      <c r="L135" s="25"/>
      <c r="M135" s="2"/>
      <c r="N135" s="2"/>
      <c r="O135" s="2"/>
    </row>
    <row r="136" spans="1:15" ht="12.75" customHeight="1">
      <c r="A136" s="42"/>
      <c r="B136" s="21"/>
      <c r="C136" s="22"/>
      <c r="D136" s="23"/>
      <c r="E136" s="24"/>
      <c r="F136" s="25"/>
      <c r="G136" s="25"/>
      <c r="H136" s="25"/>
      <c r="I136" s="25"/>
      <c r="J136" s="25"/>
      <c r="K136" s="26"/>
      <c r="L136" s="25"/>
      <c r="M136" s="2"/>
      <c r="N136" s="2"/>
      <c r="O136" s="2"/>
    </row>
    <row r="137" spans="1:15" ht="12.75" customHeight="1">
      <c r="A137" s="43"/>
      <c r="B137" s="29"/>
      <c r="C137" s="30"/>
      <c r="D137" s="31" t="s">
        <v>27</v>
      </c>
      <c r="E137" s="32"/>
      <c r="F137" s="33">
        <f t="shared" ref="F137:J137" si="31">SUM(F128:F136)</f>
        <v>700</v>
      </c>
      <c r="G137" s="33">
        <f t="shared" si="31"/>
        <v>25.8</v>
      </c>
      <c r="H137" s="33">
        <f t="shared" si="31"/>
        <v>27.299999999999997</v>
      </c>
      <c r="I137" s="33">
        <f t="shared" si="31"/>
        <v>102.4</v>
      </c>
      <c r="J137" s="33">
        <f t="shared" si="31"/>
        <v>763</v>
      </c>
      <c r="K137" s="34"/>
      <c r="L137" s="33">
        <v>75</v>
      </c>
      <c r="M137" s="2"/>
      <c r="N137" s="2"/>
      <c r="O137" s="2"/>
    </row>
    <row r="138" spans="1:15" ht="12.75" customHeight="1" thickBot="1">
      <c r="A138" s="44">
        <f t="shared" ref="A138:B138" si="32">A120</f>
        <v>2</v>
      </c>
      <c r="B138" s="44">
        <f t="shared" si="32"/>
        <v>2</v>
      </c>
      <c r="C138" s="74" t="s">
        <v>36</v>
      </c>
      <c r="D138" s="75"/>
      <c r="E138" s="40"/>
      <c r="F138" s="41">
        <f t="shared" ref="F138:J138" si="33">F127+F137</f>
        <v>1205</v>
      </c>
      <c r="G138" s="41">
        <f t="shared" si="33"/>
        <v>42.674999999999997</v>
      </c>
      <c r="H138" s="41">
        <f t="shared" si="33"/>
        <v>51.204999999999998</v>
      </c>
      <c r="I138" s="41">
        <f t="shared" si="33"/>
        <v>152.73000000000002</v>
      </c>
      <c r="J138" s="41">
        <f t="shared" si="33"/>
        <v>1216.9000000000001</v>
      </c>
      <c r="K138" s="41"/>
      <c r="L138" s="41">
        <f>L127+L137</f>
        <v>150</v>
      </c>
      <c r="M138" s="2"/>
      <c r="N138" s="2"/>
      <c r="O138" s="2"/>
    </row>
    <row r="139" spans="1:15" ht="12.75" customHeight="1">
      <c r="A139" s="15">
        <v>2</v>
      </c>
      <c r="B139" s="16">
        <v>3</v>
      </c>
      <c r="C139" s="17" t="s">
        <v>22</v>
      </c>
      <c r="D139" s="48" t="s">
        <v>23</v>
      </c>
      <c r="E139" s="49" t="s">
        <v>76</v>
      </c>
      <c r="F139" s="50">
        <v>165</v>
      </c>
      <c r="G139" s="51">
        <v>21.82</v>
      </c>
      <c r="H139" s="51">
        <v>9.4</v>
      </c>
      <c r="I139" s="51">
        <v>27.9</v>
      </c>
      <c r="J139" s="52">
        <v>282.44</v>
      </c>
      <c r="K139" s="19"/>
      <c r="L139" s="18"/>
      <c r="M139" s="2"/>
      <c r="N139" s="2"/>
      <c r="O139" s="2"/>
    </row>
    <row r="140" spans="1:15" ht="12.75" customHeight="1">
      <c r="A140" s="20"/>
      <c r="B140" s="21"/>
      <c r="C140" s="22"/>
      <c r="D140" s="53" t="s">
        <v>26</v>
      </c>
      <c r="E140" s="49" t="s">
        <v>49</v>
      </c>
      <c r="F140" s="50">
        <v>110</v>
      </c>
      <c r="G140" s="60">
        <v>0.5</v>
      </c>
      <c r="H140" s="60">
        <v>5</v>
      </c>
      <c r="I140" s="60">
        <v>12.7</v>
      </c>
      <c r="J140" s="61">
        <v>61</v>
      </c>
      <c r="K140" s="26"/>
      <c r="L140" s="25"/>
      <c r="M140" s="2"/>
      <c r="N140" s="2"/>
      <c r="O140" s="2"/>
    </row>
    <row r="141" spans="1:15" ht="12.75" customHeight="1">
      <c r="A141" s="20"/>
      <c r="B141" s="21"/>
      <c r="C141" s="22"/>
      <c r="D141" s="53" t="s">
        <v>24</v>
      </c>
      <c r="E141" s="49" t="s">
        <v>50</v>
      </c>
      <c r="F141" s="50">
        <v>215</v>
      </c>
      <c r="G141" s="60">
        <v>0</v>
      </c>
      <c r="H141" s="60">
        <v>0</v>
      </c>
      <c r="I141" s="60">
        <v>12</v>
      </c>
      <c r="J141" s="61">
        <v>55</v>
      </c>
      <c r="K141" s="26"/>
      <c r="L141" s="25"/>
      <c r="M141" s="2"/>
      <c r="N141" s="2"/>
      <c r="O141" s="2"/>
    </row>
    <row r="142" spans="1:15" ht="15.75" customHeight="1">
      <c r="A142" s="20"/>
      <c r="B142" s="21"/>
      <c r="C142" s="22"/>
      <c r="D142" s="53" t="s">
        <v>25</v>
      </c>
      <c r="E142" s="49" t="s">
        <v>47</v>
      </c>
      <c r="F142" s="55">
        <v>55</v>
      </c>
      <c r="G142" s="63">
        <f>7.5*55/100</f>
        <v>4.125</v>
      </c>
      <c r="H142" s="63">
        <f>2.9*55/100</f>
        <v>1.595</v>
      </c>
      <c r="I142" s="63">
        <f>51.4*55/100</f>
        <v>28.27</v>
      </c>
      <c r="J142" s="63">
        <f>262*55/100</f>
        <v>144.1</v>
      </c>
      <c r="K142" s="26"/>
      <c r="L142" s="25"/>
      <c r="M142" s="2"/>
      <c r="N142" s="2"/>
      <c r="O142" s="2"/>
    </row>
    <row r="143" spans="1:15" ht="12.75" customHeight="1">
      <c r="A143" s="20"/>
      <c r="B143" s="21"/>
      <c r="C143" s="22"/>
      <c r="D143" s="23"/>
      <c r="E143" s="24"/>
      <c r="F143" s="25"/>
      <c r="G143" s="25"/>
      <c r="H143" s="25"/>
      <c r="I143" s="25"/>
      <c r="J143" s="25"/>
      <c r="K143" s="26"/>
      <c r="L143" s="25"/>
      <c r="M143" s="2"/>
      <c r="N143" s="2"/>
      <c r="O143" s="2"/>
    </row>
    <row r="144" spans="1:15" ht="12.75" customHeight="1">
      <c r="A144" s="20"/>
      <c r="B144" s="21"/>
      <c r="C144" s="22"/>
      <c r="D144" s="23"/>
      <c r="E144" s="24"/>
      <c r="F144" s="25"/>
      <c r="G144" s="25"/>
      <c r="H144" s="25"/>
      <c r="I144" s="25"/>
      <c r="J144" s="25"/>
      <c r="K144" s="26"/>
      <c r="L144" s="25"/>
      <c r="M144" s="2"/>
      <c r="N144" s="2"/>
      <c r="O144" s="2"/>
    </row>
    <row r="145" spans="1:15" ht="12.75" customHeight="1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  <c r="M145" s="2"/>
      <c r="N145" s="2"/>
      <c r="O145" s="2"/>
    </row>
    <row r="146" spans="1:15" ht="12.75" customHeight="1">
      <c r="A146" s="28"/>
      <c r="B146" s="29"/>
      <c r="C146" s="30"/>
      <c r="D146" s="31" t="s">
        <v>27</v>
      </c>
      <c r="E146" s="32"/>
      <c r="F146" s="33">
        <f t="shared" ref="F146:J146" si="34">SUM(F139:F145)</f>
        <v>545</v>
      </c>
      <c r="G146" s="33">
        <f t="shared" si="34"/>
        <v>26.445</v>
      </c>
      <c r="H146" s="33">
        <f t="shared" si="34"/>
        <v>15.995000000000001</v>
      </c>
      <c r="I146" s="33">
        <f t="shared" si="34"/>
        <v>80.86999999999999</v>
      </c>
      <c r="J146" s="33">
        <f t="shared" si="34"/>
        <v>542.54</v>
      </c>
      <c r="K146" s="34"/>
      <c r="L146" s="33">
        <v>75</v>
      </c>
      <c r="M146" s="2"/>
      <c r="N146" s="2"/>
      <c r="O146" s="2"/>
    </row>
    <row r="147" spans="1:15" ht="12.75" customHeight="1">
      <c r="A147" s="35">
        <f t="shared" ref="A147:B147" si="35">A139</f>
        <v>2</v>
      </c>
      <c r="B147" s="36">
        <f t="shared" si="35"/>
        <v>3</v>
      </c>
      <c r="C147" s="37" t="s">
        <v>28</v>
      </c>
      <c r="D147" s="27" t="s">
        <v>29</v>
      </c>
      <c r="E147" s="24"/>
      <c r="F147" s="25"/>
      <c r="G147" s="25"/>
      <c r="H147" s="25"/>
      <c r="I147" s="25"/>
      <c r="J147" s="25"/>
      <c r="K147" s="26"/>
      <c r="L147" s="25"/>
      <c r="M147" s="2"/>
      <c r="N147" s="2"/>
      <c r="O147" s="2"/>
    </row>
    <row r="148" spans="1:15" ht="12.75" customHeight="1">
      <c r="A148" s="20"/>
      <c r="B148" s="21"/>
      <c r="C148" s="22"/>
      <c r="D148" s="53" t="s">
        <v>30</v>
      </c>
      <c r="E148" s="58" t="s">
        <v>56</v>
      </c>
      <c r="F148" s="59">
        <v>250</v>
      </c>
      <c r="G148" s="60">
        <v>5.2</v>
      </c>
      <c r="H148" s="60">
        <v>4.4000000000000004</v>
      </c>
      <c r="I148" s="60">
        <v>10.8</v>
      </c>
      <c r="J148" s="61">
        <v>103</v>
      </c>
      <c r="K148" s="26"/>
      <c r="L148" s="25"/>
      <c r="M148" s="2"/>
      <c r="N148" s="2"/>
      <c r="O148" s="2"/>
    </row>
    <row r="149" spans="1:15" ht="12.75" customHeight="1">
      <c r="A149" s="20"/>
      <c r="B149" s="21"/>
      <c r="C149" s="22"/>
      <c r="D149" s="53" t="s">
        <v>31</v>
      </c>
      <c r="E149" s="49" t="s">
        <v>83</v>
      </c>
      <c r="F149" s="50">
        <v>200</v>
      </c>
      <c r="G149" s="51">
        <v>8.4</v>
      </c>
      <c r="H149" s="51">
        <v>9.6999999999999993</v>
      </c>
      <c r="I149" s="51">
        <v>22.4</v>
      </c>
      <c r="J149" s="52">
        <v>441</v>
      </c>
      <c r="K149" s="26"/>
      <c r="L149" s="25"/>
      <c r="M149" s="2"/>
      <c r="N149" s="2"/>
      <c r="O149" s="2"/>
    </row>
    <row r="150" spans="1:15" ht="12.75" customHeight="1">
      <c r="A150" s="20"/>
      <c r="B150" s="21"/>
      <c r="C150" s="22"/>
      <c r="D150" s="53" t="s">
        <v>33</v>
      </c>
      <c r="E150" s="49" t="s">
        <v>63</v>
      </c>
      <c r="F150" s="50">
        <v>200</v>
      </c>
      <c r="G150" s="51">
        <v>0</v>
      </c>
      <c r="H150" s="51">
        <v>0</v>
      </c>
      <c r="I150" s="51">
        <v>22.9</v>
      </c>
      <c r="J150" s="52">
        <v>90</v>
      </c>
      <c r="K150" s="26"/>
      <c r="L150" s="25"/>
      <c r="M150" s="2"/>
      <c r="N150" s="2"/>
      <c r="O150" s="2"/>
    </row>
    <row r="151" spans="1:15" ht="12.75" customHeight="1">
      <c r="A151" s="20"/>
      <c r="B151" s="21"/>
      <c r="C151" s="22"/>
      <c r="D151" s="54" t="s">
        <v>35</v>
      </c>
      <c r="E151" s="49" t="s">
        <v>48</v>
      </c>
      <c r="F151" s="50">
        <v>40</v>
      </c>
      <c r="G151" s="51">
        <v>1.97</v>
      </c>
      <c r="H151" s="51">
        <v>0.3</v>
      </c>
      <c r="I151" s="51">
        <v>10</v>
      </c>
      <c r="J151" s="52">
        <v>38.6</v>
      </c>
      <c r="K151" s="26"/>
      <c r="L151" s="25"/>
      <c r="M151" s="2"/>
      <c r="N151" s="2"/>
      <c r="O151" s="2"/>
    </row>
    <row r="152" spans="1:15" ht="12.75" customHeight="1">
      <c r="A152" s="20"/>
      <c r="B152" s="21"/>
      <c r="C152" s="22"/>
      <c r="D152" s="54" t="s">
        <v>34</v>
      </c>
      <c r="E152" s="58" t="s">
        <v>47</v>
      </c>
      <c r="F152" s="62">
        <v>20</v>
      </c>
      <c r="G152" s="60">
        <v>4.8</v>
      </c>
      <c r="H152" s="60">
        <v>3.8</v>
      </c>
      <c r="I152" s="60">
        <v>34</v>
      </c>
      <c r="J152" s="61">
        <v>105</v>
      </c>
      <c r="K152" s="26"/>
      <c r="L152" s="25"/>
      <c r="M152" s="2"/>
      <c r="N152" s="2"/>
      <c r="O152" s="2"/>
    </row>
    <row r="153" spans="1:15" ht="12.75" customHeight="1">
      <c r="A153" s="20"/>
      <c r="B153" s="21"/>
      <c r="C153" s="22"/>
      <c r="D153" s="54"/>
      <c r="E153" s="56"/>
      <c r="F153" s="57"/>
      <c r="G153" s="57"/>
      <c r="H153" s="57"/>
      <c r="I153" s="57"/>
      <c r="J153" s="57"/>
      <c r="K153" s="26"/>
      <c r="L153" s="25"/>
      <c r="M153" s="2"/>
      <c r="N153" s="2"/>
      <c r="O153" s="2"/>
    </row>
    <row r="154" spans="1:15" ht="12.75" customHeight="1">
      <c r="A154" s="20"/>
      <c r="B154" s="21"/>
      <c r="C154" s="22"/>
      <c r="D154" s="23"/>
      <c r="E154" s="24"/>
      <c r="F154" s="25"/>
      <c r="G154" s="25"/>
      <c r="H154" s="25"/>
      <c r="I154" s="25"/>
      <c r="J154" s="25"/>
      <c r="K154" s="26"/>
      <c r="L154" s="25"/>
      <c r="M154" s="2"/>
      <c r="N154" s="2"/>
      <c r="O154" s="2"/>
    </row>
    <row r="155" spans="1:15" ht="12.75" customHeight="1">
      <c r="A155" s="28"/>
      <c r="B155" s="29"/>
      <c r="C155" s="30"/>
      <c r="D155" s="31" t="s">
        <v>27</v>
      </c>
      <c r="E155" s="32"/>
      <c r="F155" s="33">
        <f>SUM(F147:F154)</f>
        <v>710</v>
      </c>
      <c r="G155" s="33">
        <f>SUM(G147:G154)</f>
        <v>20.37</v>
      </c>
      <c r="H155" s="33">
        <f>SUM(H147:H154)</f>
        <v>18.2</v>
      </c>
      <c r="I155" s="33">
        <f>SUM(I147:I154)</f>
        <v>100.1</v>
      </c>
      <c r="J155" s="33">
        <f>SUM(J147:J154)</f>
        <v>777.6</v>
      </c>
      <c r="K155" s="34"/>
      <c r="L155" s="33">
        <v>75</v>
      </c>
      <c r="M155" s="2"/>
      <c r="N155" s="2"/>
      <c r="O155" s="2"/>
    </row>
    <row r="156" spans="1:15" ht="12.75" customHeight="1" thickBot="1">
      <c r="A156" s="38">
        <f>A139</f>
        <v>2</v>
      </c>
      <c r="B156" s="39">
        <f>B139</f>
        <v>3</v>
      </c>
      <c r="C156" s="74" t="s">
        <v>36</v>
      </c>
      <c r="D156" s="75"/>
      <c r="E156" s="40"/>
      <c r="F156" s="41">
        <f>F146+F155</f>
        <v>1255</v>
      </c>
      <c r="G156" s="41">
        <f>G146+G155</f>
        <v>46.814999999999998</v>
      </c>
      <c r="H156" s="41">
        <f>H146+H155</f>
        <v>34.195</v>
      </c>
      <c r="I156" s="41">
        <f>I146+I155</f>
        <v>180.96999999999997</v>
      </c>
      <c r="J156" s="41">
        <f>J146+J155</f>
        <v>1320.1399999999999</v>
      </c>
      <c r="K156" s="41"/>
      <c r="L156" s="41">
        <f>L146+L155</f>
        <v>150</v>
      </c>
      <c r="M156" s="2"/>
      <c r="N156" s="2"/>
      <c r="O156" s="2"/>
    </row>
    <row r="157" spans="1:15" ht="12.75" customHeight="1">
      <c r="A157" s="15">
        <v>2</v>
      </c>
      <c r="B157" s="16">
        <v>4</v>
      </c>
      <c r="C157" s="17" t="s">
        <v>22</v>
      </c>
      <c r="D157" s="48" t="s">
        <v>23</v>
      </c>
      <c r="E157" s="49" t="s">
        <v>59</v>
      </c>
      <c r="F157" s="50">
        <v>90</v>
      </c>
      <c r="G157" s="51">
        <v>13</v>
      </c>
      <c r="H157" s="51">
        <v>11</v>
      </c>
      <c r="I157" s="51">
        <v>7</v>
      </c>
      <c r="J157" s="52">
        <v>183</v>
      </c>
      <c r="K157" s="19"/>
      <c r="L157" s="18"/>
      <c r="M157" s="2"/>
      <c r="N157" s="2"/>
      <c r="O157" s="2"/>
    </row>
    <row r="158" spans="1:15" ht="12.75" customHeight="1">
      <c r="A158" s="20"/>
      <c r="B158" s="21"/>
      <c r="C158" s="22"/>
      <c r="D158" s="53" t="s">
        <v>32</v>
      </c>
      <c r="E158" s="49" t="s">
        <v>46</v>
      </c>
      <c r="F158" s="50">
        <v>155</v>
      </c>
      <c r="G158" s="51">
        <v>6.8</v>
      </c>
      <c r="H158" s="51">
        <v>4.9000000000000004</v>
      </c>
      <c r="I158" s="51">
        <v>44.1</v>
      </c>
      <c r="J158" s="52">
        <v>251</v>
      </c>
      <c r="K158" s="26"/>
      <c r="L158" s="25"/>
      <c r="M158" s="2"/>
      <c r="N158" s="2"/>
      <c r="O158" s="2"/>
    </row>
    <row r="159" spans="1:15" ht="12.75" customHeight="1">
      <c r="A159" s="20"/>
      <c r="B159" s="21"/>
      <c r="C159" s="22"/>
      <c r="D159" s="53" t="s">
        <v>25</v>
      </c>
      <c r="E159" s="49" t="s">
        <v>47</v>
      </c>
      <c r="F159" s="55">
        <v>50</v>
      </c>
      <c r="G159" s="51">
        <v>5.9</v>
      </c>
      <c r="H159" s="51">
        <v>6.7</v>
      </c>
      <c r="I159" s="51">
        <v>16</v>
      </c>
      <c r="J159" s="52">
        <v>123</v>
      </c>
      <c r="K159" s="26"/>
      <c r="L159" s="25"/>
      <c r="M159" s="2"/>
      <c r="N159" s="2"/>
      <c r="O159" s="2"/>
    </row>
    <row r="160" spans="1:15" ht="12.75" customHeight="1">
      <c r="A160" s="20"/>
      <c r="B160" s="21"/>
      <c r="C160" s="22"/>
      <c r="D160" s="53" t="s">
        <v>33</v>
      </c>
      <c r="E160" s="49" t="s">
        <v>55</v>
      </c>
      <c r="F160" s="50">
        <v>220</v>
      </c>
      <c r="G160" s="51">
        <v>0</v>
      </c>
      <c r="H160" s="51">
        <v>0</v>
      </c>
      <c r="I160" s="51">
        <v>32</v>
      </c>
      <c r="J160" s="52">
        <v>130</v>
      </c>
      <c r="K160" s="26"/>
      <c r="L160" s="25"/>
      <c r="M160" s="2"/>
      <c r="N160" s="2"/>
      <c r="O160" s="2"/>
    </row>
    <row r="161" spans="1:15" ht="12.75" customHeight="1">
      <c r="A161" s="20"/>
      <c r="B161" s="21"/>
      <c r="C161" s="22"/>
      <c r="D161" s="27"/>
      <c r="E161" s="24"/>
      <c r="F161" s="25"/>
      <c r="G161" s="25"/>
      <c r="H161" s="25"/>
      <c r="I161" s="25"/>
      <c r="J161" s="25"/>
      <c r="K161" s="26"/>
      <c r="L161" s="25"/>
      <c r="M161" s="2"/>
      <c r="N161" s="2"/>
      <c r="O161" s="2"/>
    </row>
    <row r="162" spans="1:15" ht="12.75" customHeight="1">
      <c r="A162" s="20"/>
      <c r="B162" s="21"/>
      <c r="C162" s="22"/>
      <c r="D162" s="23"/>
      <c r="E162" s="24"/>
      <c r="F162" s="25"/>
      <c r="G162" s="25"/>
      <c r="H162" s="25"/>
      <c r="I162" s="25"/>
      <c r="J162" s="25"/>
      <c r="K162" s="26"/>
      <c r="L162" s="25"/>
      <c r="M162" s="2"/>
      <c r="N162" s="2"/>
      <c r="O162" s="2"/>
    </row>
    <row r="163" spans="1:15" ht="12.75" customHeight="1">
      <c r="A163" s="20"/>
      <c r="B163" s="21"/>
      <c r="C163" s="22"/>
      <c r="D163" s="23"/>
      <c r="E163" s="24"/>
      <c r="F163" s="25"/>
      <c r="G163" s="25"/>
      <c r="H163" s="25"/>
      <c r="I163" s="25"/>
      <c r="J163" s="25"/>
      <c r="K163" s="26"/>
      <c r="L163" s="25"/>
      <c r="M163" s="2"/>
      <c r="N163" s="2"/>
      <c r="O163" s="2"/>
    </row>
    <row r="164" spans="1:15" ht="12.75" customHeight="1">
      <c r="A164" s="28"/>
      <c r="B164" s="29"/>
      <c r="C164" s="30"/>
      <c r="D164" s="31" t="s">
        <v>27</v>
      </c>
      <c r="E164" s="32"/>
      <c r="F164" s="33">
        <f t="shared" ref="F164:J164" si="36">SUM(F157:F163)</f>
        <v>515</v>
      </c>
      <c r="G164" s="33">
        <f t="shared" si="36"/>
        <v>25.700000000000003</v>
      </c>
      <c r="H164" s="33">
        <f t="shared" si="36"/>
        <v>22.6</v>
      </c>
      <c r="I164" s="33">
        <f t="shared" si="36"/>
        <v>99.1</v>
      </c>
      <c r="J164" s="33">
        <f t="shared" si="36"/>
        <v>687</v>
      </c>
      <c r="K164" s="34"/>
      <c r="L164" s="33">
        <v>75</v>
      </c>
      <c r="M164" s="2"/>
      <c r="N164" s="2"/>
      <c r="O164" s="2"/>
    </row>
    <row r="165" spans="1:15" ht="12.75" customHeight="1">
      <c r="A165" s="35">
        <f t="shared" ref="A165:B165" si="37">A157</f>
        <v>2</v>
      </c>
      <c r="B165" s="36">
        <f t="shared" si="37"/>
        <v>4</v>
      </c>
      <c r="C165" s="37" t="s">
        <v>28</v>
      </c>
      <c r="D165" s="27" t="s">
        <v>29</v>
      </c>
      <c r="E165" s="24"/>
      <c r="F165" s="25"/>
      <c r="G165" s="25"/>
      <c r="H165" s="25"/>
      <c r="I165" s="25"/>
      <c r="J165" s="25"/>
      <c r="K165" s="26"/>
      <c r="L165" s="25"/>
      <c r="M165" s="2"/>
      <c r="N165" s="2"/>
      <c r="O165" s="2"/>
    </row>
    <row r="166" spans="1:15" ht="12.75" customHeight="1">
      <c r="A166" s="20"/>
      <c r="B166" s="21"/>
      <c r="C166" s="22"/>
      <c r="D166" s="53" t="s">
        <v>30</v>
      </c>
      <c r="E166" s="58" t="s">
        <v>58</v>
      </c>
      <c r="F166" s="59">
        <v>250</v>
      </c>
      <c r="G166" s="60">
        <v>7.8</v>
      </c>
      <c r="H166" s="60">
        <v>3.9</v>
      </c>
      <c r="I166" s="60">
        <v>10.5</v>
      </c>
      <c r="J166" s="61">
        <v>143</v>
      </c>
      <c r="K166" s="26"/>
      <c r="L166" s="25"/>
      <c r="M166" s="2"/>
      <c r="N166" s="2"/>
      <c r="O166" s="2"/>
    </row>
    <row r="167" spans="1:15" ht="12.75" customHeight="1">
      <c r="A167" s="20"/>
      <c r="B167" s="21"/>
      <c r="C167" s="22"/>
      <c r="D167" s="53" t="s">
        <v>31</v>
      </c>
      <c r="E167" s="49" t="s">
        <v>57</v>
      </c>
      <c r="F167" s="50">
        <v>90</v>
      </c>
      <c r="G167" s="51">
        <v>11.7</v>
      </c>
      <c r="H167" s="51">
        <v>5</v>
      </c>
      <c r="I167" s="51">
        <v>12.6</v>
      </c>
      <c r="J167" s="52">
        <v>144</v>
      </c>
      <c r="K167" s="26"/>
      <c r="L167" s="25"/>
      <c r="M167" s="2"/>
      <c r="N167" s="2"/>
      <c r="O167" s="2"/>
    </row>
    <row r="168" spans="1:15" ht="12.75" customHeight="1">
      <c r="A168" s="20"/>
      <c r="B168" s="21"/>
      <c r="C168" s="22"/>
      <c r="D168" s="53" t="s">
        <v>32</v>
      </c>
      <c r="E168" s="64" t="s">
        <v>67</v>
      </c>
      <c r="F168" s="59">
        <v>150</v>
      </c>
      <c r="G168" s="51">
        <v>2.25</v>
      </c>
      <c r="H168" s="51">
        <v>3.75</v>
      </c>
      <c r="I168" s="51">
        <v>18.8</v>
      </c>
      <c r="J168" s="52">
        <v>225</v>
      </c>
      <c r="K168" s="26"/>
      <c r="L168" s="25"/>
      <c r="M168" s="2"/>
      <c r="N168" s="2"/>
      <c r="O168" s="2"/>
    </row>
    <row r="169" spans="1:15" ht="12.75" customHeight="1">
      <c r="A169" s="20"/>
      <c r="B169" s="21"/>
      <c r="C169" s="22"/>
      <c r="D169" s="53" t="s">
        <v>33</v>
      </c>
      <c r="E169" s="49" t="s">
        <v>60</v>
      </c>
      <c r="F169" s="50">
        <v>200</v>
      </c>
      <c r="G169" s="51">
        <v>0.66</v>
      </c>
      <c r="H169" s="51">
        <v>0.1</v>
      </c>
      <c r="I169" s="51">
        <v>32</v>
      </c>
      <c r="J169" s="52">
        <v>132.80000000000001</v>
      </c>
      <c r="K169" s="26"/>
      <c r="L169" s="25"/>
      <c r="M169" s="2"/>
      <c r="N169" s="2"/>
      <c r="O169" s="2"/>
    </row>
    <row r="170" spans="1:15" ht="12.75" customHeight="1">
      <c r="A170" s="20"/>
      <c r="B170" s="21"/>
      <c r="C170" s="22"/>
      <c r="D170" s="53" t="s">
        <v>35</v>
      </c>
      <c r="E170" s="49" t="s">
        <v>48</v>
      </c>
      <c r="F170" s="50">
        <v>20</v>
      </c>
      <c r="G170" s="63">
        <v>1.7</v>
      </c>
      <c r="H170" s="63">
        <v>0.66</v>
      </c>
      <c r="I170" s="63">
        <v>8.5</v>
      </c>
      <c r="J170" s="63">
        <v>51.8</v>
      </c>
      <c r="K170" s="26"/>
      <c r="L170" s="25"/>
      <c r="M170" s="2"/>
      <c r="N170" s="2"/>
      <c r="O170" s="2"/>
    </row>
    <row r="171" spans="1:15" ht="12.75" customHeight="1">
      <c r="A171" s="20"/>
      <c r="B171" s="21"/>
      <c r="C171" s="22"/>
      <c r="D171" s="27"/>
      <c r="E171" s="24"/>
      <c r="F171" s="25"/>
      <c r="G171" s="25"/>
      <c r="H171" s="25"/>
      <c r="I171" s="25"/>
      <c r="J171" s="25"/>
      <c r="K171" s="26"/>
      <c r="L171" s="25"/>
      <c r="M171" s="2"/>
      <c r="N171" s="2"/>
      <c r="O171" s="2"/>
    </row>
    <row r="172" spans="1:15" ht="12.75" customHeight="1">
      <c r="A172" s="20"/>
      <c r="B172" s="21"/>
      <c r="C172" s="22"/>
      <c r="D172" s="23"/>
      <c r="E172" s="24"/>
      <c r="F172" s="25"/>
      <c r="G172" s="25"/>
      <c r="H172" s="25"/>
      <c r="I172" s="25"/>
      <c r="J172" s="25"/>
      <c r="K172" s="26"/>
      <c r="L172" s="25"/>
      <c r="M172" s="2"/>
      <c r="N172" s="2"/>
      <c r="O172" s="2"/>
    </row>
    <row r="173" spans="1:15" ht="12.75" customHeight="1">
      <c r="A173" s="20"/>
      <c r="B173" s="21"/>
      <c r="C173" s="22"/>
      <c r="D173" s="23"/>
      <c r="E173" s="24"/>
      <c r="F173" s="25"/>
      <c r="G173" s="25"/>
      <c r="H173" s="25"/>
      <c r="I173" s="25"/>
      <c r="J173" s="25"/>
      <c r="K173" s="26"/>
      <c r="L173" s="25"/>
      <c r="M173" s="2"/>
      <c r="N173" s="2"/>
      <c r="O173" s="2"/>
    </row>
    <row r="174" spans="1:15" ht="12.75" customHeight="1">
      <c r="A174" s="28"/>
      <c r="B174" s="29"/>
      <c r="C174" s="30"/>
      <c r="D174" s="31" t="s">
        <v>27</v>
      </c>
      <c r="E174" s="32"/>
      <c r="F174" s="33">
        <f t="shared" ref="F174:J174" si="38">SUM(F165:F173)</f>
        <v>710</v>
      </c>
      <c r="G174" s="33">
        <f t="shared" si="38"/>
        <v>24.11</v>
      </c>
      <c r="H174" s="33">
        <f t="shared" si="38"/>
        <v>13.41</v>
      </c>
      <c r="I174" s="33">
        <f t="shared" si="38"/>
        <v>82.4</v>
      </c>
      <c r="J174" s="33">
        <f t="shared" si="38"/>
        <v>696.59999999999991</v>
      </c>
      <c r="K174" s="34"/>
      <c r="L174" s="33">
        <v>75</v>
      </c>
      <c r="M174" s="2"/>
      <c r="N174" s="2"/>
      <c r="O174" s="2"/>
    </row>
    <row r="175" spans="1:15" ht="12.75" customHeight="1" thickBot="1">
      <c r="A175" s="38">
        <f t="shared" ref="A175:B175" si="39">A157</f>
        <v>2</v>
      </c>
      <c r="B175" s="39">
        <f t="shared" si="39"/>
        <v>4</v>
      </c>
      <c r="C175" s="74" t="s">
        <v>36</v>
      </c>
      <c r="D175" s="75"/>
      <c r="E175" s="40"/>
      <c r="F175" s="41">
        <f t="shared" ref="F175:J175" si="40">F164+F174</f>
        <v>1225</v>
      </c>
      <c r="G175" s="41">
        <f t="shared" si="40"/>
        <v>49.81</v>
      </c>
      <c r="H175" s="41">
        <f t="shared" si="40"/>
        <v>36.010000000000005</v>
      </c>
      <c r="I175" s="41">
        <f t="shared" si="40"/>
        <v>181.5</v>
      </c>
      <c r="J175" s="41">
        <f t="shared" si="40"/>
        <v>1383.6</v>
      </c>
      <c r="K175" s="41"/>
      <c r="L175" s="41">
        <f>L164+L174</f>
        <v>150</v>
      </c>
      <c r="M175" s="2"/>
      <c r="N175" s="2"/>
      <c r="O175" s="2"/>
    </row>
    <row r="176" spans="1:15" ht="12.75" customHeight="1">
      <c r="A176" s="15">
        <v>2</v>
      </c>
      <c r="B176" s="16">
        <v>5</v>
      </c>
      <c r="C176" s="17" t="s">
        <v>22</v>
      </c>
      <c r="D176" s="48" t="s">
        <v>23</v>
      </c>
      <c r="E176" s="58" t="s">
        <v>71</v>
      </c>
      <c r="F176" s="59">
        <v>140</v>
      </c>
      <c r="G176" s="60">
        <v>16.600000000000001</v>
      </c>
      <c r="H176" s="60">
        <v>20</v>
      </c>
      <c r="I176" s="60">
        <v>6.7</v>
      </c>
      <c r="J176" s="61">
        <v>211</v>
      </c>
      <c r="K176" s="19"/>
      <c r="L176" s="18"/>
      <c r="M176" s="2"/>
      <c r="N176" s="2"/>
      <c r="O176" s="2"/>
    </row>
    <row r="177" spans="1:15" ht="12.75" customHeight="1">
      <c r="A177" s="20"/>
      <c r="B177" s="21"/>
      <c r="C177" s="22"/>
      <c r="D177" s="53" t="s">
        <v>26</v>
      </c>
      <c r="E177" s="58" t="s">
        <v>49</v>
      </c>
      <c r="F177" s="59">
        <v>110</v>
      </c>
      <c r="G177" s="60">
        <v>0.5</v>
      </c>
      <c r="H177" s="60">
        <v>5</v>
      </c>
      <c r="I177" s="60">
        <v>12.7</v>
      </c>
      <c r="J177" s="61">
        <v>61</v>
      </c>
      <c r="K177" s="26"/>
      <c r="L177" s="25"/>
      <c r="M177" s="2"/>
      <c r="N177" s="2"/>
      <c r="O177" s="2"/>
    </row>
    <row r="178" spans="1:15" ht="12.75" customHeight="1">
      <c r="A178" s="20"/>
      <c r="B178" s="21"/>
      <c r="C178" s="22"/>
      <c r="D178" s="53" t="s">
        <v>74</v>
      </c>
      <c r="E178" s="58" t="s">
        <v>51</v>
      </c>
      <c r="F178" s="62">
        <v>35</v>
      </c>
      <c r="G178" s="60">
        <v>5.6</v>
      </c>
      <c r="H178" s="60">
        <v>3.7</v>
      </c>
      <c r="I178" s="60">
        <v>24.3</v>
      </c>
      <c r="J178" s="61">
        <v>147</v>
      </c>
      <c r="K178" s="26"/>
      <c r="L178" s="25"/>
      <c r="M178" s="2"/>
      <c r="N178" s="2"/>
      <c r="O178" s="2"/>
    </row>
    <row r="179" spans="1:15" ht="12.75" customHeight="1">
      <c r="A179" s="20"/>
      <c r="B179" s="21"/>
      <c r="C179" s="22"/>
      <c r="D179" s="53" t="s">
        <v>33</v>
      </c>
      <c r="E179" s="58" t="s">
        <v>50</v>
      </c>
      <c r="F179" s="59">
        <v>215</v>
      </c>
      <c r="G179" s="60">
        <v>0</v>
      </c>
      <c r="H179" s="60">
        <v>0</v>
      </c>
      <c r="I179" s="60">
        <v>12</v>
      </c>
      <c r="J179" s="61">
        <v>55</v>
      </c>
      <c r="K179" s="26"/>
      <c r="L179" s="25"/>
      <c r="M179" s="2"/>
      <c r="N179" s="2"/>
      <c r="O179" s="2"/>
    </row>
    <row r="180" spans="1:15" ht="12.75" customHeight="1">
      <c r="A180" s="20"/>
      <c r="B180" s="21"/>
      <c r="C180" s="22"/>
      <c r="D180" s="23"/>
      <c r="E180" s="24"/>
      <c r="F180" s="25"/>
      <c r="G180" s="25"/>
      <c r="H180" s="25"/>
      <c r="I180" s="25"/>
      <c r="J180" s="25"/>
      <c r="K180" s="26"/>
      <c r="L180" s="25"/>
      <c r="M180" s="2"/>
      <c r="N180" s="2"/>
      <c r="O180" s="2"/>
    </row>
    <row r="181" spans="1:15" ht="12.75" customHeight="1">
      <c r="A181" s="20"/>
      <c r="B181" s="21"/>
      <c r="C181" s="22"/>
      <c r="D181" s="23"/>
      <c r="E181" s="24"/>
      <c r="F181" s="25"/>
      <c r="G181" s="25"/>
      <c r="H181" s="25"/>
      <c r="I181" s="25"/>
      <c r="J181" s="25"/>
      <c r="K181" s="26"/>
      <c r="L181" s="25"/>
      <c r="M181" s="2"/>
      <c r="N181" s="2"/>
      <c r="O181" s="2"/>
    </row>
    <row r="182" spans="1:15" ht="12.75" customHeight="1">
      <c r="A182" s="20"/>
      <c r="B182" s="21"/>
      <c r="C182" s="22"/>
      <c r="D182" s="23"/>
      <c r="E182" s="24"/>
      <c r="F182" s="25"/>
      <c r="G182" s="25"/>
      <c r="H182" s="25"/>
      <c r="I182" s="25"/>
      <c r="J182" s="25"/>
      <c r="K182" s="26"/>
      <c r="L182" s="25"/>
      <c r="M182" s="2"/>
      <c r="N182" s="2"/>
      <c r="O182" s="2"/>
    </row>
    <row r="183" spans="1:15" ht="15.75" customHeight="1">
      <c r="A183" s="28"/>
      <c r="B183" s="29"/>
      <c r="C183" s="30"/>
      <c r="D183" s="31" t="s">
        <v>27</v>
      </c>
      <c r="E183" s="32"/>
      <c r="F183" s="33">
        <f t="shared" ref="F183:J183" si="41">SUM(F176:F182)</f>
        <v>500</v>
      </c>
      <c r="G183" s="33">
        <f t="shared" si="41"/>
        <v>22.700000000000003</v>
      </c>
      <c r="H183" s="33">
        <f t="shared" si="41"/>
        <v>28.7</v>
      </c>
      <c r="I183" s="33">
        <f t="shared" si="41"/>
        <v>55.7</v>
      </c>
      <c r="J183" s="33">
        <f t="shared" si="41"/>
        <v>474</v>
      </c>
      <c r="K183" s="34"/>
      <c r="L183" s="33">
        <v>75</v>
      </c>
      <c r="M183" s="2"/>
      <c r="N183" s="2"/>
      <c r="O183" s="2"/>
    </row>
    <row r="184" spans="1:15" ht="12.75" customHeight="1">
      <c r="A184" s="35">
        <f t="shared" ref="A184:B184" si="42">A176</f>
        <v>2</v>
      </c>
      <c r="B184" s="36">
        <f t="shared" si="42"/>
        <v>5</v>
      </c>
      <c r="C184" s="37" t="s">
        <v>28</v>
      </c>
      <c r="D184" s="27" t="s">
        <v>29</v>
      </c>
      <c r="E184" s="24"/>
      <c r="F184" s="25"/>
      <c r="G184" s="25"/>
      <c r="H184" s="25"/>
      <c r="I184" s="25"/>
      <c r="J184" s="25"/>
      <c r="K184" s="26"/>
      <c r="L184" s="25"/>
      <c r="M184" s="2"/>
      <c r="N184" s="2"/>
      <c r="O184" s="2"/>
    </row>
    <row r="185" spans="1:15" ht="12.75" customHeight="1">
      <c r="A185" s="20"/>
      <c r="B185" s="21"/>
      <c r="C185" s="22"/>
      <c r="D185" s="53" t="s">
        <v>30</v>
      </c>
      <c r="E185" s="49" t="s">
        <v>62</v>
      </c>
      <c r="F185" s="50">
        <v>250</v>
      </c>
      <c r="G185" s="51">
        <v>7.4</v>
      </c>
      <c r="H185" s="51">
        <v>3.7</v>
      </c>
      <c r="I185" s="51">
        <v>11.6</v>
      </c>
      <c r="J185" s="52">
        <v>137.5</v>
      </c>
      <c r="K185" s="26"/>
      <c r="L185" s="25"/>
      <c r="M185" s="2"/>
      <c r="N185" s="2"/>
      <c r="O185" s="2"/>
    </row>
    <row r="186" spans="1:15" ht="12.75" customHeight="1">
      <c r="A186" s="20"/>
      <c r="B186" s="21"/>
      <c r="C186" s="22"/>
      <c r="D186" s="53" t="s">
        <v>31</v>
      </c>
      <c r="E186" s="58" t="s">
        <v>72</v>
      </c>
      <c r="F186" s="59">
        <v>180</v>
      </c>
      <c r="G186" s="60">
        <v>14.1</v>
      </c>
      <c r="H186" s="60">
        <v>16.3</v>
      </c>
      <c r="I186" s="60">
        <v>32.1</v>
      </c>
      <c r="J186" s="61">
        <v>296</v>
      </c>
      <c r="K186" s="26"/>
      <c r="L186" s="25"/>
      <c r="M186" s="2"/>
      <c r="N186" s="2"/>
      <c r="O186" s="2"/>
    </row>
    <row r="187" spans="1:15" ht="12.75" customHeight="1">
      <c r="A187" s="20"/>
      <c r="B187" s="21"/>
      <c r="C187" s="22"/>
      <c r="D187" s="53" t="s">
        <v>34</v>
      </c>
      <c r="E187" s="58" t="s">
        <v>47</v>
      </c>
      <c r="F187" s="62">
        <v>20</v>
      </c>
      <c r="G187" s="60">
        <v>4.8</v>
      </c>
      <c r="H187" s="60">
        <v>3.8</v>
      </c>
      <c r="I187" s="60">
        <v>34</v>
      </c>
      <c r="J187" s="61">
        <v>105</v>
      </c>
      <c r="K187" s="26"/>
      <c r="L187" s="25"/>
      <c r="M187" s="2"/>
      <c r="N187" s="2"/>
      <c r="O187" s="2"/>
    </row>
    <row r="188" spans="1:15" ht="12.75" customHeight="1">
      <c r="A188" s="20"/>
      <c r="B188" s="21"/>
      <c r="C188" s="22"/>
      <c r="D188" s="53" t="s">
        <v>79</v>
      </c>
      <c r="E188" s="58" t="s">
        <v>81</v>
      </c>
      <c r="F188" s="59">
        <v>20</v>
      </c>
      <c r="G188" s="60">
        <v>0.4</v>
      </c>
      <c r="H188" s="60">
        <v>0.01</v>
      </c>
      <c r="I188" s="60">
        <v>9.1999999999999993</v>
      </c>
      <c r="J188" s="61">
        <v>11</v>
      </c>
      <c r="K188" s="26"/>
      <c r="L188" s="25"/>
      <c r="M188" s="2"/>
      <c r="N188" s="2"/>
      <c r="O188" s="2"/>
    </row>
    <row r="189" spans="1:15" ht="12.75" customHeight="1">
      <c r="A189" s="20"/>
      <c r="B189" s="21"/>
      <c r="C189" s="22"/>
      <c r="D189" s="54" t="s">
        <v>33</v>
      </c>
      <c r="E189" s="49" t="s">
        <v>73</v>
      </c>
      <c r="F189" s="50">
        <v>200</v>
      </c>
      <c r="G189" s="51">
        <v>0</v>
      </c>
      <c r="H189" s="51">
        <v>0</v>
      </c>
      <c r="I189" s="51">
        <v>22.9</v>
      </c>
      <c r="J189" s="52">
        <v>90</v>
      </c>
      <c r="K189" s="26"/>
      <c r="L189" s="25"/>
      <c r="M189" s="2"/>
      <c r="N189" s="2"/>
      <c r="O189" s="2"/>
    </row>
    <row r="190" spans="1:15" ht="12.75" customHeight="1">
      <c r="A190" s="20"/>
      <c r="B190" s="21"/>
      <c r="C190" s="22"/>
      <c r="D190" s="54" t="s">
        <v>35</v>
      </c>
      <c r="E190" s="49" t="s">
        <v>48</v>
      </c>
      <c r="F190" s="50">
        <v>35</v>
      </c>
      <c r="G190" s="63">
        <f>8.5*35/100</f>
        <v>2.9750000000000001</v>
      </c>
      <c r="H190" s="63">
        <f>3.3*35/100</f>
        <v>1.155</v>
      </c>
      <c r="I190" s="63">
        <f>42.5*35/100</f>
        <v>14.875</v>
      </c>
      <c r="J190" s="63">
        <f>259*35/100</f>
        <v>90.65</v>
      </c>
      <c r="K190" s="26"/>
      <c r="L190" s="25"/>
      <c r="M190" s="2"/>
      <c r="N190" s="2"/>
      <c r="O190" s="2"/>
    </row>
    <row r="191" spans="1:15" ht="12.75" customHeight="1">
      <c r="A191" s="20"/>
      <c r="B191" s="21"/>
      <c r="C191" s="22"/>
      <c r="D191" s="23"/>
      <c r="E191" s="24"/>
      <c r="F191" s="25"/>
      <c r="G191" s="25"/>
      <c r="H191" s="25"/>
      <c r="I191" s="25"/>
      <c r="J191" s="25"/>
      <c r="K191" s="26"/>
      <c r="L191" s="25"/>
      <c r="M191" s="2"/>
      <c r="N191" s="2"/>
      <c r="O191" s="2"/>
    </row>
    <row r="192" spans="1:15" ht="12.75" customHeight="1">
      <c r="A192" s="20"/>
      <c r="B192" s="21"/>
      <c r="C192" s="22"/>
      <c r="D192" s="23"/>
      <c r="E192" s="24"/>
      <c r="F192" s="25"/>
      <c r="G192" s="25"/>
      <c r="H192" s="25"/>
      <c r="I192" s="25"/>
      <c r="J192" s="25"/>
      <c r="K192" s="26"/>
      <c r="L192" s="25"/>
      <c r="M192" s="2"/>
      <c r="N192" s="2"/>
      <c r="O192" s="2"/>
    </row>
    <row r="193" spans="1:15" ht="12.75" customHeight="1">
      <c r="A193" s="28"/>
      <c r="B193" s="29"/>
      <c r="C193" s="30"/>
      <c r="D193" s="31" t="s">
        <v>27</v>
      </c>
      <c r="E193" s="32"/>
      <c r="F193" s="33">
        <f t="shared" ref="F193:J193" si="43">SUM(F184:F192)</f>
        <v>705</v>
      </c>
      <c r="G193" s="33">
        <f t="shared" si="43"/>
        <v>29.675000000000001</v>
      </c>
      <c r="H193" s="33">
        <f t="shared" si="43"/>
        <v>24.965000000000003</v>
      </c>
      <c r="I193" s="33">
        <f t="shared" si="43"/>
        <v>124.67500000000001</v>
      </c>
      <c r="J193" s="33">
        <f t="shared" si="43"/>
        <v>730.15</v>
      </c>
      <c r="K193" s="34"/>
      <c r="L193" s="33">
        <v>75</v>
      </c>
      <c r="M193" s="2"/>
      <c r="N193" s="2"/>
      <c r="O193" s="2"/>
    </row>
    <row r="194" spans="1:15" ht="12.75" customHeight="1" thickBot="1">
      <c r="A194" s="38">
        <f t="shared" ref="A194:B194" si="44">A176</f>
        <v>2</v>
      </c>
      <c r="B194" s="39">
        <f t="shared" si="44"/>
        <v>5</v>
      </c>
      <c r="C194" s="74" t="s">
        <v>36</v>
      </c>
      <c r="D194" s="75"/>
      <c r="E194" s="40"/>
      <c r="F194" s="41">
        <f t="shared" ref="F194:J194" si="45">F183+F193</f>
        <v>1205</v>
      </c>
      <c r="G194" s="41">
        <f t="shared" si="45"/>
        <v>52.375</v>
      </c>
      <c r="H194" s="41">
        <f t="shared" si="45"/>
        <v>53.665000000000006</v>
      </c>
      <c r="I194" s="41">
        <f t="shared" si="45"/>
        <v>180.375</v>
      </c>
      <c r="J194" s="41">
        <f t="shared" si="45"/>
        <v>1204.1500000000001</v>
      </c>
      <c r="K194" s="41"/>
      <c r="L194" s="41">
        <f>L183+L193</f>
        <v>150</v>
      </c>
      <c r="M194" s="2"/>
      <c r="N194" s="2"/>
      <c r="O194" s="2"/>
    </row>
    <row r="195" spans="1:15" ht="12.75" customHeight="1" thickBot="1">
      <c r="A195" s="45"/>
      <c r="B195" s="46"/>
      <c r="C195" s="76" t="s">
        <v>37</v>
      </c>
      <c r="D195" s="77"/>
      <c r="E195" s="78"/>
      <c r="F195" s="47">
        <f>(F24+F43+F62+F81+F100+F119+F138+F156+F175+F194)/(IF(F24=0,0,1)+IF(F43=0,0,1)+IF(F62=0,0,1)+IF(F81=0,0,1)+IF(F100=0,0,1)+IF(F119=0,0,1)+IF(F138=0,0,1)+IF(F156=0,0,1)+IF(F175=0,0,1)+IF(F194=0,0,1))</f>
        <v>1243</v>
      </c>
      <c r="G195" s="47">
        <f>(G24+G43+G62+G81+G100+G119+G138+G156+G175+G194)/(IF(G24=0,0,1)+IF(G43=0,0,1)+IF(G62=0,0,1)+IF(G81=0,0,1)+IF(G100=0,0,1)+IF(G119=0,0,1)+IF(G138=0,0,1)+IF(G156=0,0,1)+IF(G175=0,0,1)+IF(G194=0,0,1))</f>
        <v>44.573500000000003</v>
      </c>
      <c r="H195" s="47">
        <f>(H24+H43+H62+H81+H100+H119+H138+H156+H175+H194)/(IF(H24=0,0,1)+IF(H43=0,0,1)+IF(H62=0,0,1)+IF(H81=0,0,1)+IF(H100=0,0,1)+IF(H119=0,0,1)+IF(H138=0,0,1)+IF(H156=0,0,1)+IF(H175=0,0,1)+IF(H194=0,0,1))</f>
        <v>46.004499999999993</v>
      </c>
      <c r="I195" s="47">
        <f>(I24+I43+I62+I81+I100+I119+I138+I156+I175+I194)/(IF(I24=0,0,1)+IF(I43=0,0,1)+IF(I62=0,0,1)+IF(I81=0,0,1)+IF(I100=0,0,1)+IF(I119=0,0,1)+IF(I138=0,0,1)+IF(I156=0,0,1)+IF(I175=0,0,1)+IF(I194=0,0,1))</f>
        <v>190.28500000000003</v>
      </c>
      <c r="J195" s="47">
        <f>(J24+J43+J62+J81+J100+J119+J138+J156+J175+J194)/(IF(J24=0,0,1)+IF(J43=0,0,1)+IF(J62=0,0,1)+IF(J81=0,0,1)+IF(J100=0,0,1)+IF(J119=0,0,1)+IF(J138=0,0,1)+IF(J156=0,0,1)+IF(J175=0,0,1)+IF(J194=0,0,1))</f>
        <v>1347.8029999999999</v>
      </c>
      <c r="K195" s="47"/>
      <c r="L195" s="47">
        <f>(L24+L43+L62+L81+L100+L119+L138+L156+L175+L194)/(IF(L24=0,0,1)+IF(L43=0,0,1)+IF(L62=0,0,1)+IF(L81=0,0,1)+IF(L100=0,0,1)+IF(L119=0,0,1)+IF(L138=0,0,1)+IF(L156=0,0,1)+IF(L175=0,0,1)+IF(L194=0,0,1))</f>
        <v>150</v>
      </c>
      <c r="M195" s="2"/>
      <c r="N195" s="2"/>
      <c r="O195" s="2"/>
    </row>
    <row r="196" spans="1:15" ht="12.75" customHeight="1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customHeight="1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2.75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2.75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2.75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2.75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2.75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2.75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2.75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2.75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2.75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2.75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2.75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.75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.75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.75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.75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.75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.75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2.75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2.75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2.75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2.75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2.75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2.75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2.75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2.75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2.75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2.75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2.75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2.75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2.75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2.75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2.75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2.75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2.75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2.75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2.75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2.75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2.75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2.75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2.75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2.75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2.75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2.75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2.75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2.75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2.75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2.75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2.75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2.75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2.75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2.75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2.75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2.75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2.75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2.75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2.75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2.75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2.75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2.75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2.75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2.75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2.75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2.75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2.75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2.75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2.75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2.75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2.75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2.75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2.75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2.75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2.75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2.75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2.75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2.75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2.75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2.75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2.75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2.75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2.75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2.75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2.75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2.75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2.75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2.75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2.75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2.75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2.75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2.75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2.75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2.75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2.75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2.75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2.75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2.75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2.75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2.75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2.75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2.75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2.75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2.75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2.75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2.75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2.75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2.75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2.75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2.75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2.75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2.75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2.75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2.75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2.75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2.75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2.75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2.75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2.75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2.75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2.75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2.75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2.75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2.75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2.75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2.75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2.75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2.75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2.75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2.75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2.75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2.75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2.75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2.75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2.75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2.75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2.75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2.75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2.75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2.75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2.75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2.75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2.75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2.75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2.75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2.75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2.75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2.75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2.75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2.75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2.75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2.75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2.75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2.75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2.75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2.75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2.75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2.75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2.75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2.75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2.75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2.75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2.75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2.75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2.75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2.75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2.75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2.75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2.75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2.75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2.75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2.75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2.75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2.75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2.75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2.75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2.75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2.75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2.75" customHeight="1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2.75" customHeight="1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2.75" customHeight="1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2.75" customHeight="1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2.75" customHeight="1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2.75" customHeight="1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2.75" customHeight="1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2.75" customHeight="1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2.75" customHeight="1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2.75" customHeight="1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2.75" customHeight="1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ht="12.75" customHeight="1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ht="12.75" customHeight="1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 ht="12.75" customHeight="1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</sheetData>
  <mergeCells count="14">
    <mergeCell ref="C194:D194"/>
    <mergeCell ref="C195:E195"/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6:D156"/>
    <mergeCell ref="C175:D17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2</cp:lastModifiedBy>
  <dcterms:created xsi:type="dcterms:W3CDTF">2023-10-31T15:13:22Z</dcterms:created>
  <dcterms:modified xsi:type="dcterms:W3CDTF">2023-11-02T10:06:58Z</dcterms:modified>
</cp:coreProperties>
</file>